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30" yWindow="450" windowWidth="19800" windowHeight="10155"/>
  </bookViews>
  <sheets>
    <sheet name="Rekapitulácia stavby" sheetId="1" r:id="rId1"/>
    <sheet name="01 - Strecha" sheetId="2" r:id="rId2"/>
    <sheet name="02 - Obvodový plášť" sheetId="3" r:id="rId3"/>
    <sheet name="03 - Spevnenie prasknutéh..." sheetId="4" r:id="rId4"/>
  </sheets>
  <definedNames>
    <definedName name="_xlnm.Print_Titles" localSheetId="1">'01 - Strecha'!$123:$123</definedName>
    <definedName name="_xlnm.Print_Titles" localSheetId="2">'02 - Obvodový plášť'!$120:$120</definedName>
    <definedName name="_xlnm.Print_Titles" localSheetId="3">'03 - Spevnenie prasknutéh...'!$117:$117</definedName>
    <definedName name="_xlnm.Print_Titles" localSheetId="0">'Rekapitulácia stavby'!$85:$85</definedName>
    <definedName name="_xlnm.Print_Area" localSheetId="1">'01 - Strecha'!$C$4:$Q$70,'01 - Strecha'!$C$76:$Q$107,'01 - Strecha'!$C$113:$Q$193</definedName>
    <definedName name="_xlnm.Print_Area" localSheetId="2">'02 - Obvodový plášť'!$C$4:$Q$70,'02 - Obvodový plášť'!$C$76:$Q$104,'02 - Obvodový plášť'!$C$110:$Q$153</definedName>
    <definedName name="_xlnm.Print_Area" localSheetId="3">'03 - Spevnenie prasknutéh...'!$C$4:$Q$70,'03 - Spevnenie prasknutéh...'!$C$76:$Q$101,'03 - Spevnenie prasknutéh...'!$C$107:$Q$129</definedName>
    <definedName name="_xlnm.Print_Area" localSheetId="0">'Rekapitulácia stavby'!$C$4:$AP$70,'Rekapitulácia stavby'!$C$76:$AP$98</definedName>
  </definedNames>
  <calcPr calcId="125725"/>
</workbook>
</file>

<file path=xl/calcChain.xml><?xml version="1.0" encoding="utf-8"?>
<calcChain xmlns="http://schemas.openxmlformats.org/spreadsheetml/2006/main">
  <c r="N129" i="4"/>
  <c r="Y127"/>
  <c r="AA120"/>
  <c r="W120"/>
  <c r="AY90" i="1"/>
  <c r="AX90"/>
  <c r="BI128" i="4"/>
  <c r="BH128"/>
  <c r="BG128"/>
  <c r="BE128"/>
  <c r="AA128"/>
  <c r="AA127" s="1"/>
  <c r="Y128"/>
  <c r="W128"/>
  <c r="W127" s="1"/>
  <c r="BK128"/>
  <c r="BK127" s="1"/>
  <c r="N127" s="1"/>
  <c r="N91" s="1"/>
  <c r="N128"/>
  <c r="BF128" s="1"/>
  <c r="BI126"/>
  <c r="BH126"/>
  <c r="BG126"/>
  <c r="BF126"/>
  <c r="BE126"/>
  <c r="AA126"/>
  <c r="Y126"/>
  <c r="W126"/>
  <c r="BK126"/>
  <c r="N126"/>
  <c r="BI125"/>
  <c r="BH125"/>
  <c r="BG125"/>
  <c r="BE125"/>
  <c r="AA125"/>
  <c r="Y125"/>
  <c r="W125"/>
  <c r="BK125"/>
  <c r="N125"/>
  <c r="BF125" s="1"/>
  <c r="BI124"/>
  <c r="BH124"/>
  <c r="BG124"/>
  <c r="BF124"/>
  <c r="BE124"/>
  <c r="AA124"/>
  <c r="Y124"/>
  <c r="W124"/>
  <c r="BK124"/>
  <c r="N124"/>
  <c r="BI123"/>
  <c r="BH123"/>
  <c r="BG123"/>
  <c r="BE123"/>
  <c r="AA123"/>
  <c r="Y123"/>
  <c r="W123"/>
  <c r="BK123"/>
  <c r="N123"/>
  <c r="BF123" s="1"/>
  <c r="BI121"/>
  <c r="BH121"/>
  <c r="BG121"/>
  <c r="BF121"/>
  <c r="BE121"/>
  <c r="AA121"/>
  <c r="Y121"/>
  <c r="Y120" s="1"/>
  <c r="Y119" s="1"/>
  <c r="Y118" s="1"/>
  <c r="W121"/>
  <c r="BK121"/>
  <c r="BK120" s="1"/>
  <c r="N121"/>
  <c r="M115"/>
  <c r="F115"/>
  <c r="M114"/>
  <c r="F114"/>
  <c r="M112"/>
  <c r="F112"/>
  <c r="F110"/>
  <c r="BI99"/>
  <c r="BH99"/>
  <c r="BG99"/>
  <c r="BE99"/>
  <c r="BI98"/>
  <c r="BH98"/>
  <c r="BG98"/>
  <c r="BE98"/>
  <c r="BI97"/>
  <c r="BH97"/>
  <c r="BG97"/>
  <c r="BE97"/>
  <c r="BI96"/>
  <c r="BH96"/>
  <c r="BG96"/>
  <c r="BE96"/>
  <c r="BI95"/>
  <c r="BH95"/>
  <c r="BG95"/>
  <c r="BE95"/>
  <c r="BI94"/>
  <c r="H36" s="1"/>
  <c r="BD90" i="1" s="1"/>
  <c r="BH94" i="4"/>
  <c r="H35" s="1"/>
  <c r="BC90" i="1" s="1"/>
  <c r="BG94" i="4"/>
  <c r="H34" s="1"/>
  <c r="BB90" i="1" s="1"/>
  <c r="BE94" i="4"/>
  <c r="M32" s="1"/>
  <c r="AV90" i="1" s="1"/>
  <c r="M84" i="4"/>
  <c r="F84"/>
  <c r="M83"/>
  <c r="F83"/>
  <c r="M81"/>
  <c r="F81"/>
  <c r="F79"/>
  <c r="O21"/>
  <c r="E21"/>
  <c r="O20"/>
  <c r="O9"/>
  <c r="F6"/>
  <c r="F109" s="1"/>
  <c r="N153" i="3"/>
  <c r="BK149"/>
  <c r="N149" s="1"/>
  <c r="N94" s="1"/>
  <c r="BK146"/>
  <c r="N146" s="1"/>
  <c r="N92" s="1"/>
  <c r="BK123"/>
  <c r="N123" s="1"/>
  <c r="N90" s="1"/>
  <c r="AY89" i="1"/>
  <c r="AX89"/>
  <c r="BI152" i="3"/>
  <c r="BH152"/>
  <c r="BG152"/>
  <c r="BF152"/>
  <c r="BE152"/>
  <c r="AA152"/>
  <c r="Y152"/>
  <c r="W152"/>
  <c r="BK152"/>
  <c r="N152"/>
  <c r="BI151"/>
  <c r="BH151"/>
  <c r="BG151"/>
  <c r="BE151"/>
  <c r="AA151"/>
  <c r="Y151"/>
  <c r="W151"/>
  <c r="BK151"/>
  <c r="N151"/>
  <c r="BF151" s="1"/>
  <c r="BI150"/>
  <c r="BH150"/>
  <c r="BG150"/>
  <c r="BF150"/>
  <c r="BE150"/>
  <c r="AA150"/>
  <c r="AA149" s="1"/>
  <c r="AA148" s="1"/>
  <c r="Y150"/>
  <c r="Y149" s="1"/>
  <c r="Y148" s="1"/>
  <c r="W150"/>
  <c r="W149" s="1"/>
  <c r="W148" s="1"/>
  <c r="BK150"/>
  <c r="N150"/>
  <c r="BI147"/>
  <c r="BH147"/>
  <c r="BG147"/>
  <c r="BF147"/>
  <c r="BE147"/>
  <c r="AA147"/>
  <c r="AA146" s="1"/>
  <c r="Y147"/>
  <c r="Y146" s="1"/>
  <c r="W147"/>
  <c r="W146" s="1"/>
  <c r="BK147"/>
  <c r="N147"/>
  <c r="BI145"/>
  <c r="BH145"/>
  <c r="BG145"/>
  <c r="BE145"/>
  <c r="AA145"/>
  <c r="Y145"/>
  <c r="W145"/>
  <c r="BK145"/>
  <c r="N145"/>
  <c r="BF145" s="1"/>
  <c r="BI144"/>
  <c r="BH144"/>
  <c r="BG144"/>
  <c r="BF144"/>
  <c r="BE144"/>
  <c r="AA144"/>
  <c r="Y144"/>
  <c r="W144"/>
  <c r="BK144"/>
  <c r="N144"/>
  <c r="BI143"/>
  <c r="BH143"/>
  <c r="BG143"/>
  <c r="BE143"/>
  <c r="AA143"/>
  <c r="Y143"/>
  <c r="W143"/>
  <c r="BK143"/>
  <c r="N143"/>
  <c r="BF143" s="1"/>
  <c r="BI142"/>
  <c r="BH142"/>
  <c r="BG142"/>
  <c r="BF142"/>
  <c r="BE142"/>
  <c r="AA142"/>
  <c r="Y142"/>
  <c r="W142"/>
  <c r="BK142"/>
  <c r="N142"/>
  <c r="BI139"/>
  <c r="H36" s="1"/>
  <c r="BD89" i="1" s="1"/>
  <c r="BH139" i="3"/>
  <c r="BG139"/>
  <c r="H34" s="1"/>
  <c r="BB89" i="1" s="1"/>
  <c r="BE139" i="3"/>
  <c r="H32" s="1"/>
  <c r="AZ89" i="1" s="1"/>
  <c r="AA139" i="3"/>
  <c r="AA138" s="1"/>
  <c r="Y139"/>
  <c r="Y138" s="1"/>
  <c r="W139"/>
  <c r="W138" s="1"/>
  <c r="BK139"/>
  <c r="BK138" s="1"/>
  <c r="N138" s="1"/>
  <c r="N91" s="1"/>
  <c r="N139"/>
  <c r="BF139" s="1"/>
  <c r="BI137"/>
  <c r="BH137"/>
  <c r="BG137"/>
  <c r="BE137"/>
  <c r="AA137"/>
  <c r="Y137"/>
  <c r="W137"/>
  <c r="BK137"/>
  <c r="N137"/>
  <c r="BF137" s="1"/>
  <c r="BI131"/>
  <c r="BH131"/>
  <c r="BG131"/>
  <c r="BF131"/>
  <c r="BE131"/>
  <c r="AA131"/>
  <c r="Y131"/>
  <c r="W131"/>
  <c r="BK131"/>
  <c r="N131"/>
  <c r="BI130"/>
  <c r="BH130"/>
  <c r="BG130"/>
  <c r="BE130"/>
  <c r="AA130"/>
  <c r="Y130"/>
  <c r="W130"/>
  <c r="BK130"/>
  <c r="N130"/>
  <c r="BF130" s="1"/>
  <c r="BI129"/>
  <c r="BH129"/>
  <c r="BG129"/>
  <c r="BF129"/>
  <c r="BE129"/>
  <c r="AA129"/>
  <c r="Y129"/>
  <c r="W129"/>
  <c r="BK129"/>
  <c r="N129"/>
  <c r="BI124"/>
  <c r="BH124"/>
  <c r="BG124"/>
  <c r="BE124"/>
  <c r="AA124"/>
  <c r="AA123" s="1"/>
  <c r="AA122" s="1"/>
  <c r="AA121" s="1"/>
  <c r="Y124"/>
  <c r="Y123" s="1"/>
  <c r="Y122" s="1"/>
  <c r="Y121" s="1"/>
  <c r="W124"/>
  <c r="W123" s="1"/>
  <c r="BK124"/>
  <c r="N124"/>
  <c r="BF124" s="1"/>
  <c r="F118"/>
  <c r="M117"/>
  <c r="F117"/>
  <c r="F115"/>
  <c r="F113"/>
  <c r="F112"/>
  <c r="BI102"/>
  <c r="BH102"/>
  <c r="BG102"/>
  <c r="BE102"/>
  <c r="BI101"/>
  <c r="BH101"/>
  <c r="BG101"/>
  <c r="BE101"/>
  <c r="BI100"/>
  <c r="BH100"/>
  <c r="BG100"/>
  <c r="BE100"/>
  <c r="BI99"/>
  <c r="BH99"/>
  <c r="BG99"/>
  <c r="BE99"/>
  <c r="BI98"/>
  <c r="BH98"/>
  <c r="BG98"/>
  <c r="BE98"/>
  <c r="BI97"/>
  <c r="BH97"/>
  <c r="H35" s="1"/>
  <c r="BC89" i="1" s="1"/>
  <c r="BG97" i="3"/>
  <c r="BE97"/>
  <c r="M32" s="1"/>
  <c r="AV89" i="1" s="1"/>
  <c r="F84" i="3"/>
  <c r="M83"/>
  <c r="F83"/>
  <c r="F81"/>
  <c r="F79"/>
  <c r="F78"/>
  <c r="O21"/>
  <c r="E21"/>
  <c r="M118" s="1"/>
  <c r="O20"/>
  <c r="O9"/>
  <c r="M115" s="1"/>
  <c r="F6"/>
  <c r="N193" i="2"/>
  <c r="Y187"/>
  <c r="Y186" s="1"/>
  <c r="Y184"/>
  <c r="AA162"/>
  <c r="W162"/>
  <c r="Y140"/>
  <c r="Y131"/>
  <c r="AA126"/>
  <c r="W126"/>
  <c r="W125" s="1"/>
  <c r="AY88" i="1"/>
  <c r="AX88"/>
  <c r="BI192" i="2"/>
  <c r="BH192"/>
  <c r="BG192"/>
  <c r="BF192"/>
  <c r="BE192"/>
  <c r="AA192"/>
  <c r="Y192"/>
  <c r="W192"/>
  <c r="BK192"/>
  <c r="N192"/>
  <c r="BI191"/>
  <c r="BH191"/>
  <c r="BG191"/>
  <c r="BE191"/>
  <c r="AA191"/>
  <c r="Y191"/>
  <c r="W191"/>
  <c r="BK191"/>
  <c r="N191"/>
  <c r="BF191" s="1"/>
  <c r="BI190"/>
  <c r="BH190"/>
  <c r="BG190"/>
  <c r="BF190"/>
  <c r="BE190"/>
  <c r="AA190"/>
  <c r="Y190"/>
  <c r="W190"/>
  <c r="BK190"/>
  <c r="N190"/>
  <c r="BI189"/>
  <c r="BH189"/>
  <c r="BG189"/>
  <c r="BE189"/>
  <c r="AA189"/>
  <c r="Y189"/>
  <c r="W189"/>
  <c r="BK189"/>
  <c r="N189"/>
  <c r="BF189" s="1"/>
  <c r="BI188"/>
  <c r="BH188"/>
  <c r="BG188"/>
  <c r="BF188"/>
  <c r="BE188"/>
  <c r="AA188"/>
  <c r="AA187" s="1"/>
  <c r="AA186" s="1"/>
  <c r="Y188"/>
  <c r="W188"/>
  <c r="W187" s="1"/>
  <c r="W186" s="1"/>
  <c r="BK188"/>
  <c r="BK187" s="1"/>
  <c r="N188"/>
  <c r="BI185"/>
  <c r="BH185"/>
  <c r="BG185"/>
  <c r="BF185"/>
  <c r="BE185"/>
  <c r="AA185"/>
  <c r="AA184" s="1"/>
  <c r="Y185"/>
  <c r="W185"/>
  <c r="W184" s="1"/>
  <c r="BK185"/>
  <c r="BK184" s="1"/>
  <c r="N184" s="1"/>
  <c r="N95" s="1"/>
  <c r="N185"/>
  <c r="BI183"/>
  <c r="BH183"/>
  <c r="BG183"/>
  <c r="BE183"/>
  <c r="AA183"/>
  <c r="Y183"/>
  <c r="W183"/>
  <c r="BK183"/>
  <c r="N183"/>
  <c r="BF183" s="1"/>
  <c r="BI182"/>
  <c r="BH182"/>
  <c r="BG182"/>
  <c r="BF182"/>
  <c r="BE182"/>
  <c r="AA182"/>
  <c r="Y182"/>
  <c r="W182"/>
  <c r="BK182"/>
  <c r="N182"/>
  <c r="BI181"/>
  <c r="BH181"/>
  <c r="BG181"/>
  <c r="BE181"/>
  <c r="AA181"/>
  <c r="Y181"/>
  <c r="W181"/>
  <c r="BK181"/>
  <c r="N181"/>
  <c r="BF181" s="1"/>
  <c r="BI180"/>
  <c r="BH180"/>
  <c r="BG180"/>
  <c r="BF180"/>
  <c r="BE180"/>
  <c r="AA180"/>
  <c r="Y180"/>
  <c r="W180"/>
  <c r="BK180"/>
  <c r="N180"/>
  <c r="BI179"/>
  <c r="BH179"/>
  <c r="BG179"/>
  <c r="BE179"/>
  <c r="AA179"/>
  <c r="Y179"/>
  <c r="W179"/>
  <c r="BK179"/>
  <c r="N179"/>
  <c r="BF179" s="1"/>
  <c r="BI178"/>
  <c r="BH178"/>
  <c r="BG178"/>
  <c r="BF178"/>
  <c r="BE178"/>
  <c r="AA178"/>
  <c r="Y178"/>
  <c r="W178"/>
  <c r="BK178"/>
  <c r="N178"/>
  <c r="BI177"/>
  <c r="BH177"/>
  <c r="BG177"/>
  <c r="BE177"/>
  <c r="AA177"/>
  <c r="Y177"/>
  <c r="W177"/>
  <c r="BK177"/>
  <c r="N177"/>
  <c r="BF177" s="1"/>
  <c r="BI176"/>
  <c r="BH176"/>
  <c r="BG176"/>
  <c r="BF176"/>
  <c r="BE176"/>
  <c r="AA176"/>
  <c r="Y176"/>
  <c r="W176"/>
  <c r="BK176"/>
  <c r="N176"/>
  <c r="BI175"/>
  <c r="BH175"/>
  <c r="BG175"/>
  <c r="BE175"/>
  <c r="AA175"/>
  <c r="Y175"/>
  <c r="W175"/>
  <c r="BK175"/>
  <c r="N175"/>
  <c r="BF175" s="1"/>
  <c r="BI174"/>
  <c r="BH174"/>
  <c r="BG174"/>
  <c r="BF174"/>
  <c r="BE174"/>
  <c r="AA174"/>
  <c r="Y174"/>
  <c r="W174"/>
  <c r="BK174"/>
  <c r="N174"/>
  <c r="BI173"/>
  <c r="BH173"/>
  <c r="BG173"/>
  <c r="BE173"/>
  <c r="AA173"/>
  <c r="Y173"/>
  <c r="W173"/>
  <c r="BK173"/>
  <c r="N173"/>
  <c r="BF173" s="1"/>
  <c r="BI169"/>
  <c r="BH169"/>
  <c r="BG169"/>
  <c r="BF169"/>
  <c r="BE169"/>
  <c r="AA169"/>
  <c r="Y169"/>
  <c r="W169"/>
  <c r="BK169"/>
  <c r="N169"/>
  <c r="BI168"/>
  <c r="BH168"/>
  <c r="BG168"/>
  <c r="BE168"/>
  <c r="AA168"/>
  <c r="Y168"/>
  <c r="W168"/>
  <c r="BK168"/>
  <c r="N168"/>
  <c r="BF168" s="1"/>
  <c r="BI167"/>
  <c r="BH167"/>
  <c r="BG167"/>
  <c r="BF167"/>
  <c r="BE167"/>
  <c r="AA167"/>
  <c r="Y167"/>
  <c r="W167"/>
  <c r="BK167"/>
  <c r="N167"/>
  <c r="BI166"/>
  <c r="BH166"/>
  <c r="BG166"/>
  <c r="BE166"/>
  <c r="AA166"/>
  <c r="Y166"/>
  <c r="W166"/>
  <c r="BK166"/>
  <c r="N166"/>
  <c r="BF166" s="1"/>
  <c r="BI163"/>
  <c r="BH163"/>
  <c r="BG163"/>
  <c r="BF163"/>
  <c r="BE163"/>
  <c r="AA163"/>
  <c r="Y163"/>
  <c r="Y162" s="1"/>
  <c r="W163"/>
  <c r="BK163"/>
  <c r="BK162" s="1"/>
  <c r="N162" s="1"/>
  <c r="N94" s="1"/>
  <c r="N163"/>
  <c r="BI161"/>
  <c r="BH161"/>
  <c r="BG161"/>
  <c r="BF161"/>
  <c r="BE161"/>
  <c r="AA161"/>
  <c r="Y161"/>
  <c r="W161"/>
  <c r="BK161"/>
  <c r="N161"/>
  <c r="BI160"/>
  <c r="BH160"/>
  <c r="BG160"/>
  <c r="BE160"/>
  <c r="AA160"/>
  <c r="Y160"/>
  <c r="W160"/>
  <c r="BK160"/>
  <c r="N160"/>
  <c r="BF160" s="1"/>
  <c r="BI159"/>
  <c r="BH159"/>
  <c r="BG159"/>
  <c r="BF159"/>
  <c r="BE159"/>
  <c r="AA159"/>
  <c r="Y159"/>
  <c r="W159"/>
  <c r="BK159"/>
  <c r="N159"/>
  <c r="BI158"/>
  <c r="BH158"/>
  <c r="BG158"/>
  <c r="BE158"/>
  <c r="AA158"/>
  <c r="Y158"/>
  <c r="W158"/>
  <c r="BK158"/>
  <c r="N158"/>
  <c r="BF158" s="1"/>
  <c r="BI155"/>
  <c r="BH155"/>
  <c r="BG155"/>
  <c r="BF155"/>
  <c r="BE155"/>
  <c r="AA155"/>
  <c r="Y155"/>
  <c r="W155"/>
  <c r="BK155"/>
  <c r="N155"/>
  <c r="BI154"/>
  <c r="BH154"/>
  <c r="BG154"/>
  <c r="BE154"/>
  <c r="AA154"/>
  <c r="Y154"/>
  <c r="W154"/>
  <c r="BK154"/>
  <c r="N154"/>
  <c r="BF154" s="1"/>
  <c r="BI153"/>
  <c r="BH153"/>
  <c r="BG153"/>
  <c r="BF153"/>
  <c r="BE153"/>
  <c r="AA153"/>
  <c r="Y153"/>
  <c r="W153"/>
  <c r="BK153"/>
  <c r="N153"/>
  <c r="BI152"/>
  <c r="BH152"/>
  <c r="BG152"/>
  <c r="BE152"/>
  <c r="AA152"/>
  <c r="Y152"/>
  <c r="W152"/>
  <c r="BK152"/>
  <c r="N152"/>
  <c r="BF152" s="1"/>
  <c r="BI151"/>
  <c r="BH151"/>
  <c r="BG151"/>
  <c r="BF151"/>
  <c r="BE151"/>
  <c r="AA151"/>
  <c r="Y151"/>
  <c r="W151"/>
  <c r="BK151"/>
  <c r="N151"/>
  <c r="BI144"/>
  <c r="BH144"/>
  <c r="BG144"/>
  <c r="BE144"/>
  <c r="AA144"/>
  <c r="Y144"/>
  <c r="W144"/>
  <c r="BK144"/>
  <c r="N144"/>
  <c r="BF144" s="1"/>
  <c r="BI141"/>
  <c r="BH141"/>
  <c r="BG141"/>
  <c r="BF141"/>
  <c r="BE141"/>
  <c r="AA141"/>
  <c r="AA140" s="1"/>
  <c r="Y141"/>
  <c r="W141"/>
  <c r="W140" s="1"/>
  <c r="BK141"/>
  <c r="BK140" s="1"/>
  <c r="N141"/>
  <c r="BI138"/>
  <c r="BH138"/>
  <c r="BG138"/>
  <c r="BF138"/>
  <c r="BE138"/>
  <c r="AA138"/>
  <c r="Y138"/>
  <c r="W138"/>
  <c r="BK138"/>
  <c r="N138"/>
  <c r="BI137"/>
  <c r="BH137"/>
  <c r="BG137"/>
  <c r="BE137"/>
  <c r="AA137"/>
  <c r="Y137"/>
  <c r="W137"/>
  <c r="BK137"/>
  <c r="N137"/>
  <c r="BF137" s="1"/>
  <c r="BI133"/>
  <c r="BH133"/>
  <c r="BG133"/>
  <c r="BF133"/>
  <c r="BE133"/>
  <c r="AA133"/>
  <c r="Y133"/>
  <c r="W133"/>
  <c r="BK133"/>
  <c r="N133"/>
  <c r="BI132"/>
  <c r="BH132"/>
  <c r="BG132"/>
  <c r="BE132"/>
  <c r="AA132"/>
  <c r="AA131" s="1"/>
  <c r="Y132"/>
  <c r="W132"/>
  <c r="W131" s="1"/>
  <c r="BK132"/>
  <c r="BK131" s="1"/>
  <c r="N131" s="1"/>
  <c r="N91" s="1"/>
  <c r="N132"/>
  <c r="BF132" s="1"/>
  <c r="BI127"/>
  <c r="BH127"/>
  <c r="BG127"/>
  <c r="BF127"/>
  <c r="BE127"/>
  <c r="AA127"/>
  <c r="Y127"/>
  <c r="Y126" s="1"/>
  <c r="Y125" s="1"/>
  <c r="W127"/>
  <c r="BK127"/>
  <c r="BK126" s="1"/>
  <c r="N127"/>
  <c r="M121"/>
  <c r="F121"/>
  <c r="M120"/>
  <c r="F120"/>
  <c r="M118"/>
  <c r="F118"/>
  <c r="F116"/>
  <c r="BI105"/>
  <c r="BH105"/>
  <c r="BG105"/>
  <c r="BE105"/>
  <c r="BI104"/>
  <c r="BH104"/>
  <c r="BG104"/>
  <c r="BE104"/>
  <c r="BI103"/>
  <c r="BH103"/>
  <c r="BG103"/>
  <c r="BE103"/>
  <c r="BI102"/>
  <c r="BH102"/>
  <c r="BG102"/>
  <c r="BE102"/>
  <c r="BI101"/>
  <c r="BH101"/>
  <c r="BG101"/>
  <c r="BE101"/>
  <c r="BI100"/>
  <c r="H36" s="1"/>
  <c r="BD88" i="1" s="1"/>
  <c r="BH100" i="2"/>
  <c r="H35" s="1"/>
  <c r="BC88" i="1" s="1"/>
  <c r="BC87" s="1"/>
  <c r="BG100" i="2"/>
  <c r="H34" s="1"/>
  <c r="BB88" i="1" s="1"/>
  <c r="BE100" i="2"/>
  <c r="H32" s="1"/>
  <c r="AZ88" i="1" s="1"/>
  <c r="M84" i="2"/>
  <c r="F84"/>
  <c r="M83"/>
  <c r="F83"/>
  <c r="M81"/>
  <c r="F81"/>
  <c r="F79"/>
  <c r="O21"/>
  <c r="E21"/>
  <c r="O20"/>
  <c r="O9"/>
  <c r="F6"/>
  <c r="F115" s="1"/>
  <c r="CK96" i="1"/>
  <c r="CJ96"/>
  <c r="CI96"/>
  <c r="CC96"/>
  <c r="CH96"/>
  <c r="CB96"/>
  <c r="CG96"/>
  <c r="CA96"/>
  <c r="CF96"/>
  <c r="BZ96"/>
  <c r="CE96"/>
  <c r="CK95"/>
  <c r="CJ95"/>
  <c r="CI95"/>
  <c r="CC95"/>
  <c r="CH95"/>
  <c r="CB95"/>
  <c r="CG95"/>
  <c r="CA95"/>
  <c r="CF95"/>
  <c r="BZ95"/>
  <c r="CE95"/>
  <c r="CK94"/>
  <c r="CJ94"/>
  <c r="CI94"/>
  <c r="CC94"/>
  <c r="CH94"/>
  <c r="CB94"/>
  <c r="CG94"/>
  <c r="CA94"/>
  <c r="CF94"/>
  <c r="BZ94"/>
  <c r="CE94"/>
  <c r="CK93"/>
  <c r="CJ93"/>
  <c r="CI93"/>
  <c r="CH93"/>
  <c r="CG93"/>
  <c r="CF93"/>
  <c r="BZ93"/>
  <c r="CE93"/>
  <c r="AM83"/>
  <c r="L83"/>
  <c r="AM82"/>
  <c r="L82"/>
  <c r="AM80"/>
  <c r="L80"/>
  <c r="L78"/>
  <c r="L77"/>
  <c r="AY87" l="1"/>
  <c r="W34"/>
  <c r="W139" i="2"/>
  <c r="W124" s="1"/>
  <c r="AU88" i="1" s="1"/>
  <c r="AU87" s="1"/>
  <c r="W122" i="3"/>
  <c r="W121" s="1"/>
  <c r="AU89" i="1" s="1"/>
  <c r="AA119" i="4"/>
  <c r="AA118" s="1"/>
  <c r="BK119"/>
  <c r="N120"/>
  <c r="N90" s="1"/>
  <c r="N126" i="2"/>
  <c r="N90" s="1"/>
  <c r="BK125"/>
  <c r="BK139"/>
  <c r="N139" s="1"/>
  <c r="N92" s="1"/>
  <c r="N140"/>
  <c r="N93" s="1"/>
  <c r="BK186"/>
  <c r="N186" s="1"/>
  <c r="N96" s="1"/>
  <c r="N187"/>
  <c r="N97" s="1"/>
  <c r="BB87" i="1"/>
  <c r="AA125" i="2"/>
  <c r="BD87" i="1"/>
  <c r="W35" s="1"/>
  <c r="AA139" i="2"/>
  <c r="Y139"/>
  <c r="Y124" s="1"/>
  <c r="W119" i="4"/>
  <c r="W118" s="1"/>
  <c r="AU90" i="1" s="1"/>
  <c r="H32" i="4"/>
  <c r="AZ90" i="1" s="1"/>
  <c r="AZ87" s="1"/>
  <c r="M32" i="2"/>
  <c r="AV88" i="1" s="1"/>
  <c r="M81" i="3"/>
  <c r="M84"/>
  <c r="BK122"/>
  <c r="BK148"/>
  <c r="N148" s="1"/>
  <c r="N93" s="1"/>
  <c r="F78" i="2"/>
  <c r="F78" i="4"/>
  <c r="AV87" i="1" l="1"/>
  <c r="BK124" i="2"/>
  <c r="N124" s="1"/>
  <c r="N88" s="1"/>
  <c r="N125"/>
  <c r="N89" s="1"/>
  <c r="BK121" i="3"/>
  <c r="N121" s="1"/>
  <c r="N88" s="1"/>
  <c r="N122"/>
  <c r="N89" s="1"/>
  <c r="AX87" i="1"/>
  <c r="W33"/>
  <c r="AA124" i="2"/>
  <c r="N119" i="4"/>
  <c r="N89" s="1"/>
  <c r="BK118"/>
  <c r="N118" s="1"/>
  <c r="N88" s="1"/>
  <c r="N105" i="2" l="1"/>
  <c r="BF105" s="1"/>
  <c r="N103"/>
  <c r="BF103" s="1"/>
  <c r="N101"/>
  <c r="BF101" s="1"/>
  <c r="M27"/>
  <c r="N104"/>
  <c r="BF104" s="1"/>
  <c r="N102"/>
  <c r="BF102" s="1"/>
  <c r="N100"/>
  <c r="N101" i="3"/>
  <c r="BF101" s="1"/>
  <c r="N99"/>
  <c r="BF99" s="1"/>
  <c r="N97"/>
  <c r="N102"/>
  <c r="BF102" s="1"/>
  <c r="N100"/>
  <c r="BF100" s="1"/>
  <c r="N98"/>
  <c r="BF98" s="1"/>
  <c r="M27"/>
  <c r="N99" i="4"/>
  <c r="BF99" s="1"/>
  <c r="N97"/>
  <c r="BF97" s="1"/>
  <c r="N95"/>
  <c r="BF95" s="1"/>
  <c r="M27"/>
  <c r="N98"/>
  <c r="BF98" s="1"/>
  <c r="N96"/>
  <c r="BF96" s="1"/>
  <c r="N94"/>
  <c r="BF94" l="1"/>
  <c r="N93"/>
  <c r="N96" i="3"/>
  <c r="BF97"/>
  <c r="BF100" i="2"/>
  <c r="N99"/>
  <c r="M33" l="1"/>
  <c r="AW88" i="1" s="1"/>
  <c r="AT88" s="1"/>
  <c r="H33" i="2"/>
  <c r="BA88" i="1" s="1"/>
  <c r="M28" i="2"/>
  <c r="L107"/>
  <c r="M28" i="3"/>
  <c r="L104"/>
  <c r="H33" i="4"/>
  <c r="BA90" i="1" s="1"/>
  <c r="M33" i="4"/>
  <c r="AW90" i="1" s="1"/>
  <c r="AT90" s="1"/>
  <c r="M28" i="4"/>
  <c r="L101"/>
  <c r="M33" i="3"/>
  <c r="AW89" i="1" s="1"/>
  <c r="AT89" s="1"/>
  <c r="H33" i="3"/>
  <c r="BA89" i="1" s="1"/>
  <c r="AS90" l="1"/>
  <c r="M30" i="4"/>
  <c r="AS89" i="1"/>
  <c r="M30" i="3"/>
  <c r="BA87" i="1"/>
  <c r="AS88"/>
  <c r="AS87" s="1"/>
  <c r="M30" i="2"/>
  <c r="W32" i="1" l="1"/>
  <c r="AW87"/>
  <c r="AG90"/>
  <c r="AN90" s="1"/>
  <c r="L38" i="4"/>
  <c r="AG88" i="1"/>
  <c r="L38" i="2"/>
  <c r="AG89" i="1"/>
  <c r="AN89" s="1"/>
  <c r="L38" i="3"/>
  <c r="AN88" i="1" l="1"/>
  <c r="AG87"/>
  <c r="AK32"/>
  <c r="AT87"/>
  <c r="AK26" l="1"/>
  <c r="AG96"/>
  <c r="AG95"/>
  <c r="AG94"/>
  <c r="AG93"/>
  <c r="AN87"/>
  <c r="AN95" l="1"/>
  <c r="AV95"/>
  <c r="BY95" s="1"/>
  <c r="CD95"/>
  <c r="AG92"/>
  <c r="AN93"/>
  <c r="AV93"/>
  <c r="BY93" s="1"/>
  <c r="CD93"/>
  <c r="AV96"/>
  <c r="BY96" s="1"/>
  <c r="CD96"/>
  <c r="AV94"/>
  <c r="BY94" s="1"/>
  <c r="CD94"/>
  <c r="AK31" l="1"/>
  <c r="AK27"/>
  <c r="AK29" s="1"/>
  <c r="AG98"/>
  <c r="W31"/>
  <c r="AN94"/>
  <c r="AN92" s="1"/>
  <c r="AN98" s="1"/>
  <c r="AN96"/>
  <c r="AK37" l="1"/>
</calcChain>
</file>

<file path=xl/sharedStrings.xml><?xml version="1.0" encoding="utf-8"?>
<sst xmlns="http://schemas.openxmlformats.org/spreadsheetml/2006/main" count="1804" uniqueCount="400">
  <si>
    <t>2012</t>
  </si>
  <si>
    <t>Hárok obsahuje:</t>
  </si>
  <si>
    <t>1) Súhrnný list stavby</t>
  </si>
  <si>
    <t>2) Rekapitulácia objektov</t>
  </si>
  <si>
    <t>2.0</t>
  </si>
  <si>
    <t>ZAMOK</t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</si>
  <si>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</si>
  <si>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</si>
  <si>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</si>
  <si>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</si>
  <si>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</si>
  <si>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</si>
  <si>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</si>
  <si>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</si>
  <si>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</si>
  <si>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05_1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</si>
  <si>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</si>
  <si>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</si>
  <si>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domu smútku Dolný Badín-havarijný stav</t>
  </si>
  <si>
    <t>JKSO:</t>
  </si>
  <si>
    <t/>
  </si>
  <si>
    <t>KS:</t>
  </si>
  <si>
    <t>Miesto:</t>
  </si>
  <si>
    <t xml:space="preserve"> </t>
  </si>
  <si>
    <t>Dátum:</t>
  </si>
  <si>
    <t>22. 3. 2018</t>
  </si>
  <si>
    <t>Objednávateľ:</t>
  </si>
  <si>
    <t>IČO:</t>
  </si>
  <si>
    <t>Obec Dolný Badín 16,96251 Dolný Badín</t>
  </si>
  <si>
    <t>IČO DPH:</t>
  </si>
  <si>
    <t>Zhotoviteľ:</t>
  </si>
  <si>
    <t>Vyplň údaj</t>
  </si>
  <si>
    <t>Projektant:</t>
  </si>
  <si>
    <t xml:space="preserve">Ing.Stanislava Miková,projekt.pozemných stavieb 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</si>
  <si>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</si>
  <si>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</si>
  <si>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</si>
  <si>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</si>
  <si>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</si>
  <si>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</si>
  <si>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</si>
  <si>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</si>
  <si>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</si>
  <si>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</si>
  <si>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</si>
  <si>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</si>
  <si>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</si>
  <si>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</si>
  <si>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</si>
  <si>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</si>
  <si>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</si>
  <si>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</si>
  <si>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</si>
  <si>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</si>
  <si>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</si>
  <si>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</si>
  <si>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</si>
  <si>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</si>
  <si>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</si>
  <si>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</si>
  <si>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</si>
  <si>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</si>
  <si>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</si>
  <si>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</si>
  <si>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</si>
  <si>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</si>
  <si>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</si>
  <si>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</si>
  <si>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</si>
  <si>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</si>
  <si>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</si>
  <si>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</si>
  <si>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</si>
  <si>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</si>
  <si>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</si>
  <si>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</si>
  <si>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</si>
  <si>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</si>
  <si>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</si>
  <si>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</si>
  <si>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{058baef7-d8fb-4736-8e72-5f793cc2c230}</t>
  </si>
  <si>
    <t>{00000000-0000-0000-0000-000000000000}</t>
  </si>
  <si>
    <t>/</t>
  </si>
  <si>
    <t>01</t>
  </si>
  <si>
    <t>Strecha</t>
  </si>
  <si>
    <t>1</t>
  </si>
  <si>
    <t>{293f667f-f5c8-4fda-9929-9efeaa79af09}</t>
  </si>
  <si>
    <t>02</t>
  </si>
  <si>
    <t>Obvodový plášť</t>
  </si>
  <si>
    <t>{55f95640-a7bf-427a-a73b-33e89161d985}</t>
  </si>
  <si>
    <t>03</t>
  </si>
  <si>
    <t>Spevnenie prasknutého stĺpa</t>
  </si>
  <si>
    <t>{3765eca6-1ee5-4128-8762-c7e9a9e11a14}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</si>
  <si>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</si>
  <si>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</si>
  <si>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</si>
  <si>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</si>
  <si>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</si>
  <si>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</si>
  <si>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</si>
  <si>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</si>
  <si>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</si>
  <si>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</si>
  <si>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</si>
  <si>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</si>
  <si>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</si>
  <si>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</si>
  <si>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</si>
  <si>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</si>
  <si>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01 - Strecha</t>
  </si>
  <si>
    <t>Obec Dolný Badín 16, 962 51 Dolný Badín</t>
  </si>
  <si>
    <t>Neurčený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</si>
  <si>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</si>
  <si>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</si>
  <si>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</si>
  <si>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</si>
  <si>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</si>
  <si>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</si>
  <si>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</si>
  <si>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3 - Zvislé a kompletné konštrukcie</t>
  </si>
  <si>
    <t xml:space="preserve">    4 - Vodorovné konštrukcie</t>
  </si>
  <si>
    <t>PSV - Práce a dodávky PSV</t>
  </si>
  <si>
    <t xml:space="preserve">    762 - Konštrukcie tesárske</t>
  </si>
  <si>
    <t xml:space="preserve">    764 - Konštrukcie klampiarske</t>
  </si>
  <si>
    <t xml:space="preserve">    783 - Dokončovacie práce - nátery</t>
  </si>
  <si>
    <t>M - Práce a dodávky M</t>
  </si>
  <si>
    <t xml:space="preserve">    21-M - Elektromontáže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</si>
  <si>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</si>
  <si>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</si>
  <si>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</si>
  <si>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</si>
  <si>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</si>
  <si>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</si>
  <si>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</si>
  <si>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</si>
  <si>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</si>
  <si>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</si>
  <si>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</si>
  <si>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</si>
  <si>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</si>
  <si>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</si>
  <si>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</si>
  <si>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</si>
  <si>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</si>
  <si>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</si>
  <si>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</si>
  <si>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</si>
  <si>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</si>
  <si>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</si>
  <si>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</si>
  <si>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</si>
  <si>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</si>
  <si>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</si>
  <si>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311272123</t>
  </si>
  <si>
    <t>Murivo nosné (m3) z tvárnic YTONG hr. 250 mm P6-650 hladkých, na MVC a maltu YTONG (250x249x499)</t>
  </si>
  <si>
    <t>m3</t>
  </si>
  <si>
    <t>4</t>
  </si>
  <si>
    <t>2116696855</t>
  </si>
  <si>
    <t>domurovaie pod atiku</t>
  </si>
  <si>
    <t>VV</t>
  </si>
  <si>
    <t>0.25*0.5*6.35</t>
  </si>
  <si>
    <t>Súčet</t>
  </si>
  <si>
    <t>417321414</t>
  </si>
  <si>
    <t>Betón stužujúcich pásov a vencov železový tr. C 20/25</t>
  </si>
  <si>
    <t>824647312</t>
  </si>
  <si>
    <t>3</t>
  </si>
  <si>
    <t>417351115</t>
  </si>
  <si>
    <t>Debnenie bočníc stužujúcich pásov a vencov vrátane vzpier zhotovenie</t>
  </si>
  <si>
    <t>m2</t>
  </si>
  <si>
    <t>1045410768</t>
  </si>
  <si>
    <t>0.25*(15.65*2+6.85*2)</t>
  </si>
  <si>
    <t>0.25*(15.4*2+6.35*2)</t>
  </si>
  <si>
    <t>417351116</t>
  </si>
  <si>
    <t>Debnenie bočníc stužujúcich pásov a vencov vrátane vzpier odstránenie</t>
  </si>
  <si>
    <t>1214913963</t>
  </si>
  <si>
    <t>5</t>
  </si>
  <si>
    <t>417361821</t>
  </si>
  <si>
    <t>Výstuž stužujúcich pásov a vencov z betonárskej ocele 10505</t>
  </si>
  <si>
    <t>t</t>
  </si>
  <si>
    <t>-584529655</t>
  </si>
  <si>
    <t>6</t>
  </si>
  <si>
    <t>762332110</t>
  </si>
  <si>
    <t>Montáž viazaných konštrukcií krovov striech z reziva priemernej plochy do 120 cm2</t>
  </si>
  <si>
    <t>m</t>
  </si>
  <si>
    <t>16</t>
  </si>
  <si>
    <t>286609996</t>
  </si>
  <si>
    <t>230.40  "klieštiny</t>
  </si>
  <si>
    <t>7</t>
  </si>
  <si>
    <t>762332120</t>
  </si>
  <si>
    <t>Montáž viazaných konštrukcií krovov striech z reziva priemernej plochy 120-224 cm2</t>
  </si>
  <si>
    <t>525870038</t>
  </si>
  <si>
    <t>36   "pomúrnica</t>
  </si>
  <si>
    <t>13+3,5   "vrcholová väznica</t>
  </si>
  <si>
    <t>134,40  "krokva</t>
  </si>
  <si>
    <t>6           "stĺpik</t>
  </si>
  <si>
    <t>10        "pásik</t>
  </si>
  <si>
    <t>8</t>
  </si>
  <si>
    <t>M</t>
  </si>
  <si>
    <t>6051593300</t>
  </si>
  <si>
    <t>Strešné rezivo smrekové tr.1</t>
  </si>
  <si>
    <t>32</t>
  </si>
  <si>
    <t>-622557949</t>
  </si>
  <si>
    <t>9</t>
  </si>
  <si>
    <t>762341201</t>
  </si>
  <si>
    <t>Montáž latovania jednoduchých striech pre sklon do 60°</t>
  </si>
  <si>
    <t>-1477571873</t>
  </si>
  <si>
    <t>10</t>
  </si>
  <si>
    <t>762341251</t>
  </si>
  <si>
    <t>Montáž kontralát pre sklon do 22°</t>
  </si>
  <si>
    <t>-251581053</t>
  </si>
  <si>
    <t>11</t>
  </si>
  <si>
    <t>6051511000</t>
  </si>
  <si>
    <t>Hranol mäkké rezivo - omietané smrekovec hranolček akosť I prierez 76-100mm L=dĺ.400-650cm</t>
  </si>
  <si>
    <t>-994072104</t>
  </si>
  <si>
    <t>12</t>
  </si>
  <si>
    <t>762395000</t>
  </si>
  <si>
    <t>Spojovacie prostriedky pre viazané konštrukcie krovov, debnenie a laťovanie, nadstrešné konštr., spádové kliny - svorky, dosky, klince, pásová oceľ, vruty</t>
  </si>
  <si>
    <t>1652566394</t>
  </si>
  <si>
    <t>5.656+2.324</t>
  </si>
  <si>
    <t>13</t>
  </si>
  <si>
    <t>762431312</t>
  </si>
  <si>
    <t>Obloženie stien z dosiek OSB skrutkovaných na pero a drážku hr. dosky 15 mm</t>
  </si>
  <si>
    <t>818224694</t>
  </si>
  <si>
    <t>14</t>
  </si>
  <si>
    <t>762431500</t>
  </si>
  <si>
    <t>Montáž obloženia stien, podkladový rošt</t>
  </si>
  <si>
    <t>549177293</t>
  </si>
  <si>
    <t>15</t>
  </si>
  <si>
    <t>762495000</t>
  </si>
  <si>
    <t>Spojovacie prostriedky pre olištovanie škár, obloženie stropov, strešných podhľadov a stien - klince, závrtky</t>
  </si>
  <si>
    <t>-316234041</t>
  </si>
  <si>
    <t>998762202</t>
  </si>
  <si>
    <t>Presun hmôt pre konštrukcie tesárske v objektoch výšky do 12 m</t>
  </si>
  <si>
    <t>%</t>
  </si>
  <si>
    <t>60726447</t>
  </si>
  <si>
    <t>17</t>
  </si>
  <si>
    <t>764171800</t>
  </si>
  <si>
    <t>Krytina,poplastovaný oceľový plech,vzhľad škridly, farba hnedá    sklon strechy do 30°</t>
  </si>
  <si>
    <t>326559174</t>
  </si>
  <si>
    <t>4,09*2*16,35</t>
  </si>
  <si>
    <t>18</t>
  </si>
  <si>
    <t>764171810</t>
  </si>
  <si>
    <t>Záveterná lišta, sklon strechy do 30°</t>
  </si>
  <si>
    <t>1908986958</t>
  </si>
  <si>
    <t>19</t>
  </si>
  <si>
    <t>764171836</t>
  </si>
  <si>
    <t>Hrebene z hrebenáčov s vetracím pásom, sklon strechy do 30°</t>
  </si>
  <si>
    <t>1374539565</t>
  </si>
  <si>
    <t>764171842</t>
  </si>
  <si>
    <t>Čelo hrebenáča, sklon strechy do 30°</t>
  </si>
  <si>
    <t>ks</t>
  </si>
  <si>
    <t>-723154265</t>
  </si>
  <si>
    <t>21</t>
  </si>
  <si>
    <t>764331830</t>
  </si>
  <si>
    <t>Demontáž lemovania múrov na strechách s tvrdou krytinou, so sklonom do 30st. rš 250 a 330 mm,  -0,00205t</t>
  </si>
  <si>
    <t>-1381266904</t>
  </si>
  <si>
    <t>demontáž oplechovania atiky</t>
  </si>
  <si>
    <t>15,65*2+6,85*2</t>
  </si>
  <si>
    <t>22</t>
  </si>
  <si>
    <t>764351836</t>
  </si>
  <si>
    <t>Demontáž háka so sklonom žľabu do 30°  -0,00009t</t>
  </si>
  <si>
    <t>2054643439</t>
  </si>
  <si>
    <t>23</t>
  </si>
  <si>
    <t>764352427</t>
  </si>
  <si>
    <t>Žľaby z pozinkovaného farbeného PZf plechu, pododkvapové polkruhové r.š. 330 mm, ozn.K1.1</t>
  </si>
  <si>
    <t>117422307</t>
  </si>
  <si>
    <t>24</t>
  </si>
  <si>
    <t>764352810</t>
  </si>
  <si>
    <t>Demontáž žľabov pododkvapových polkruhových so sklonom do 30st. rš 330 mm,  -0,00330t</t>
  </si>
  <si>
    <t>-1024497434</t>
  </si>
  <si>
    <t>25</t>
  </si>
  <si>
    <t>764352916</t>
  </si>
  <si>
    <t>Hák polkruhový rš 330 mm  ozn.K1.2</t>
  </si>
  <si>
    <t>-660801010</t>
  </si>
  <si>
    <t>26</t>
  </si>
  <si>
    <t>764359910</t>
  </si>
  <si>
    <t>Kotlík kónický pre rúry s priemerom do 150 mm ozn.K2.1</t>
  </si>
  <si>
    <t>505892046</t>
  </si>
  <si>
    <t>27</t>
  </si>
  <si>
    <t>764453942</t>
  </si>
  <si>
    <t>Koleno horné dvojité, so stranou 125 mm, ozn.K 2.2</t>
  </si>
  <si>
    <t>2100881561</t>
  </si>
  <si>
    <t>28</t>
  </si>
  <si>
    <t>764454453</t>
  </si>
  <si>
    <t>Zvodové rúry z pozinkovaného farbeného PZf plechu, kruhové priemer 125 mm, ozn.K 2.3</t>
  </si>
  <si>
    <t>2006659068</t>
  </si>
  <si>
    <t>29</t>
  </si>
  <si>
    <t>764454801</t>
  </si>
  <si>
    <t>Demontáž odpadových rúr kruhových, s priemerom 75 a 100 mm,  -0,00226t</t>
  </si>
  <si>
    <t>-1181249876</t>
  </si>
  <si>
    <t>30</t>
  </si>
  <si>
    <t>764456952</t>
  </si>
  <si>
    <t>Koleno výtokové s vložkou a návalkou, s priemerom 125 mm, ozn. K2.5</t>
  </si>
  <si>
    <t>-1759115909</t>
  </si>
  <si>
    <t>31</t>
  </si>
  <si>
    <t>765901141</t>
  </si>
  <si>
    <t>Strešná fólia , na krokvy</t>
  </si>
  <si>
    <t>1440593663</t>
  </si>
  <si>
    <t>998764201</t>
  </si>
  <si>
    <t>Presun hmôt pre konštrukcie klampiarske v objektoch výšky do 6 m</t>
  </si>
  <si>
    <t>1976176438</t>
  </si>
  <si>
    <t>33</t>
  </si>
  <si>
    <t>783782203</t>
  </si>
  <si>
    <t>Nátery tesárskych konštrukcií povrchová impregnácia Bochemitom QB</t>
  </si>
  <si>
    <t>-146918169</t>
  </si>
  <si>
    <t>34</t>
  </si>
  <si>
    <t>210019901</t>
  </si>
  <si>
    <t>Montáž bleskozvodu</t>
  </si>
  <si>
    <t>kpl</t>
  </si>
  <si>
    <t>64</t>
  </si>
  <si>
    <t>1210489897</t>
  </si>
  <si>
    <t>35</t>
  </si>
  <si>
    <t>3450722000</t>
  </si>
  <si>
    <t>Materiál bleskozvodu</t>
  </si>
  <si>
    <t>256</t>
  </si>
  <si>
    <t>1278125141</t>
  </si>
  <si>
    <t>36</t>
  </si>
  <si>
    <t>210029902</t>
  </si>
  <si>
    <t>Demontáž pôvodného bleskozvodu</t>
  </si>
  <si>
    <t>-1233479141</t>
  </si>
  <si>
    <t>37</t>
  </si>
  <si>
    <t>210029903</t>
  </si>
  <si>
    <t>Revízie BZ</t>
  </si>
  <si>
    <t>1162132321</t>
  </si>
  <si>
    <t>38</t>
  </si>
  <si>
    <t>460030991</t>
  </si>
  <si>
    <t>Zemné práce</t>
  </si>
  <si>
    <t>-526524646</t>
  </si>
  <si>
    <t>VP - Práce naviac</t>
  </si>
  <si>
    <t>PN</t>
  </si>
  <si>
    <t>02 - Obvodový plášť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</si>
  <si>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</si>
  <si>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</si>
  <si>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</si>
  <si>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622421312</t>
  </si>
  <si>
    <t>Oprava vonkajších omietok stien zo suchých zmesí, hladkých, členitosť I, opravovaná plocha nad 20% do 30%</t>
  </si>
  <si>
    <t>-2023953299</t>
  </si>
  <si>
    <t>3.95*(11.6*2+6.85*2)</t>
  </si>
  <si>
    <t>-(0.88*2.04*4+0.9*2+0.7*1.7+1.6*2.2)</t>
  </si>
  <si>
    <t>1.2*(4.05*2+6.85)*2</t>
  </si>
  <si>
    <t>622464221</t>
  </si>
  <si>
    <t>Vonkajšia omietka stien tenkovrstvová , silikátová,  hr. 1,5 mm</t>
  </si>
  <si>
    <t>1378513935</t>
  </si>
  <si>
    <t>622465112</t>
  </si>
  <si>
    <t>Vonkajšia omietka soklu , mramorové zrná  marmolit, strednozrnná</t>
  </si>
  <si>
    <t>1717208394</t>
  </si>
  <si>
    <t>625251300</t>
  </si>
  <si>
    <t>Kontaktný zatepľovací systém hr. 30 mm - štandardné riešenie systém ETICS</t>
  </si>
  <si>
    <t>1632076358</t>
  </si>
  <si>
    <t>4,3*(11.6*2+6.85*2)+6,85*1,4/2*2</t>
  </si>
  <si>
    <t>1.6*(4.05*2+6.85)*2</t>
  </si>
  <si>
    <t>0,65*(16.35*2+6.85*2)</t>
  </si>
  <si>
    <t>632451022</t>
  </si>
  <si>
    <t>Vyrovnávací poter muriva MC 15 zhotovený v páse hr. nad 20 do 30 mm (podkladný)</t>
  </si>
  <si>
    <t>-1394562308</t>
  </si>
  <si>
    <t>941941031</t>
  </si>
  <si>
    <t>Montáž lešenia ľahkého pracovného radového s podlahami šírky od 0,80 do 1,00 m, výšky do 10 m</t>
  </si>
  <si>
    <t>2057898404</t>
  </si>
  <si>
    <t>(17.8+8.8)*2*4.2</t>
  </si>
  <si>
    <t>941941191</t>
  </si>
  <si>
    <t>Príplatok za prvý a každý ďalší i začatý mesiac použitia lešenia ľahkého pracovného radového s podlahami šírky od 0,80 do 1,00 m, výšky do 10 m</t>
  </si>
  <si>
    <t>-214370759</t>
  </si>
  <si>
    <t>941941831</t>
  </si>
  <si>
    <t>Demontáž lešenia ľahkého pracovného radového s podlahami šírky nad 0,80 do 1,00 m, výšky do 10 m</t>
  </si>
  <si>
    <t>-219300220</t>
  </si>
  <si>
    <t>952901111</t>
  </si>
  <si>
    <t>Vyčistenie budov pri výške podlaží do 4m</t>
  </si>
  <si>
    <t>337578903</t>
  </si>
  <si>
    <t>978015242</t>
  </si>
  <si>
    <t>Otlčenie omietok vonkajších poškodených,  očistenie  muriva,  v rozsahu do 30 %,  -0,01600t</t>
  </si>
  <si>
    <t>-269617308</t>
  </si>
  <si>
    <t>999281111</t>
  </si>
  <si>
    <t>Presun hmôt pre opravy a údržbu objektov vrátane vonkajších plášťov výšky do 25 m</t>
  </si>
  <si>
    <t>-1277284131</t>
  </si>
  <si>
    <t>764410440</t>
  </si>
  <si>
    <t>Oplechovanie parapetov z pozinkovaného farbeného PZf plechu, vrátane rohov r.š. 250 mm, ozn. 3K</t>
  </si>
  <si>
    <t>-1533735087</t>
  </si>
  <si>
    <t>764410499</t>
  </si>
  <si>
    <t>Krytky parapetov, ozn. 3K</t>
  </si>
  <si>
    <t>kus</t>
  </si>
  <si>
    <t>-431858521</t>
  </si>
  <si>
    <t>-329805245</t>
  </si>
  <si>
    <t>03 - Spevnenie prasknutého stĺpa</t>
  </si>
  <si>
    <t>411362499</t>
  </si>
  <si>
    <t>Opásanie konštrukcie stĺpu s upevnením, zo sietí KARI, priemer drôtu 5/5 mm, veľkosť oka 150x150 mm</t>
  </si>
  <si>
    <t>13121122</t>
  </si>
  <si>
    <t>2*3,14*0,15*0,7*1,1</t>
  </si>
  <si>
    <t>613451111</t>
  </si>
  <si>
    <t>Vnútorná omietka cement. pilierov a stĺpov hrubá zatretá, hr.1,6 cm</t>
  </si>
  <si>
    <t>307614479</t>
  </si>
  <si>
    <t>613451154</t>
  </si>
  <si>
    <t>Vnútorná omietka cement. pilierov a stĺpov štuková oceľ.hladená, jemná hr. 5 mm</t>
  </si>
  <si>
    <t>1767411774</t>
  </si>
  <si>
    <t>613451769</t>
  </si>
  <si>
    <t>Príplatok za omietku na pletive (bez dodania pletiva) so štyrmi plochami</t>
  </si>
  <si>
    <t>-1928713661</t>
  </si>
  <si>
    <t>613481119</t>
  </si>
  <si>
    <t>Potiahnutie vnútorných stĺpov a pilierov sklotextílnou mriežkou s celoplošným prilepením</t>
  </si>
  <si>
    <t>2047726015</t>
  </si>
  <si>
    <t>1982638788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</si>
</sst>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Border="1" applyProtection="1"/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20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1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3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3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</xf>
    <xf numFmtId="0" fontId="0" fillId="6" borderId="9" xfId="0" applyFont="1" applyFill="1" applyBorder="1" applyAlignment="1" applyProtection="1">
      <alignment vertical="center"/>
    </xf>
    <xf numFmtId="0" fontId="18" fillId="0" borderId="22" xfId="0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vertical="center"/>
    </xf>
    <xf numFmtId="4" fontId="25" fillId="0" borderId="14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31" fillId="0" borderId="14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1" fillId="0" borderId="16" xfId="0" applyNumberFormat="1" applyFont="1" applyBorder="1" applyAlignment="1" applyProtection="1">
      <alignment vertical="center"/>
    </xf>
    <xf numFmtId="4" fontId="31" fillId="0" borderId="17" xfId="0" applyNumberFormat="1" applyFont="1" applyBorder="1" applyAlignment="1" applyProtection="1">
      <alignment vertical="center"/>
    </xf>
    <xf numFmtId="166" fontId="31" fillId="0" borderId="17" xfId="0" applyNumberFormat="1" applyFont="1" applyBorder="1" applyAlignment="1" applyProtection="1">
      <alignment vertical="center"/>
    </xf>
    <xf numFmtId="4" fontId="31" fillId="0" borderId="1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164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4" fontId="23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4" fontId="23" fillId="0" borderId="15" xfId="0" applyNumberFormat="1" applyFont="1" applyBorder="1" applyAlignment="1" applyProtection="1">
      <alignment vertical="center"/>
    </xf>
    <xf numFmtId="164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4" fontId="23" fillId="0" borderId="18" xfId="0" applyNumberFormat="1" applyFont="1" applyBorder="1" applyAlignment="1" applyProtection="1">
      <alignment vertical="center"/>
    </xf>
    <xf numFmtId="0" fontId="26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12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8" fillId="0" borderId="25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3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3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6" fontId="36" fillId="0" borderId="12" xfId="0" applyNumberFormat="1" applyFont="1" applyBorder="1" applyAlignment="1" applyProtection="1"/>
    <xf numFmtId="166" fontId="36" fillId="0" borderId="13" xfId="0" applyNumberFormat="1" applyFont="1" applyBorder="1" applyAlignment="1" applyProtection="1"/>
    <xf numFmtId="167" fontId="37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167" fontId="0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167" fontId="9" fillId="0" borderId="0" xfId="0" applyNumberFormat="1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39" fillId="0" borderId="0" xfId="0" applyFont="1" applyBorder="1" applyAlignment="1" applyProtection="1">
      <alignment horizontal="left" vertical="center"/>
    </xf>
    <xf numFmtId="167" fontId="10" fillId="0" borderId="0" xfId="0" applyNumberFormat="1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40" fillId="0" borderId="25" xfId="0" applyFont="1" applyBorder="1" applyAlignment="1" applyProtection="1">
      <alignment horizontal="center" vertical="center"/>
    </xf>
    <xf numFmtId="49" fontId="40" fillId="0" borderId="25" xfId="0" applyNumberFormat="1" applyFont="1" applyBorder="1" applyAlignment="1" applyProtection="1">
      <alignment horizontal="left" vertical="center" wrapText="1"/>
    </xf>
    <xf numFmtId="0" fontId="40" fillId="0" borderId="25" xfId="0" applyFont="1" applyBorder="1" applyAlignment="1" applyProtection="1">
      <alignment horizontal="center" vertical="center" wrapText="1"/>
    </xf>
    <xf numFmtId="167" fontId="40" fillId="0" borderId="25" xfId="0" applyNumberFormat="1" applyFont="1" applyBorder="1" applyAlignment="1" applyProtection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2" fillId="0" borderId="0" xfId="0" applyNumberFormat="1" applyFont="1" applyBorder="1" applyAlignment="1" applyProtection="1">
      <alignment vertical="center"/>
    </xf>
    <xf numFmtId="4" fontId="21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4" fontId="30" fillId="0" borderId="0" xfId="0" applyNumberFormat="1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 wrapText="1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4" fontId="26" fillId="0" borderId="0" xfId="0" applyNumberFormat="1" applyFont="1" applyBorder="1" applyAlignment="1" applyProtection="1">
      <alignment horizontal="right" vertical="center"/>
    </xf>
    <xf numFmtId="4" fontId="26" fillId="0" borderId="0" xfId="0" applyNumberFormat="1" applyFont="1" applyBorder="1" applyAlignment="1" applyProtection="1">
      <alignment vertical="center"/>
    </xf>
    <xf numFmtId="4" fontId="26" fillId="6" borderId="0" xfId="0" applyNumberFormat="1" applyFont="1" applyFill="1" applyBorder="1" applyAlignment="1" applyProtection="1">
      <alignment vertical="center"/>
    </xf>
    <xf numFmtId="0" fontId="15" fillId="3" borderId="0" xfId="0" applyFont="1" applyFill="1" applyAlignment="1">
      <alignment horizontal="center" vertical="center"/>
    </xf>
    <xf numFmtId="0" fontId="0" fillId="0" borderId="0" xfId="0"/>
    <xf numFmtId="0" fontId="18" fillId="0" borderId="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 applyProtection="1">
      <alignment vertical="center"/>
    </xf>
    <xf numFmtId="4" fontId="33" fillId="0" borderId="0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4" fontId="34" fillId="0" borderId="0" xfId="0" applyNumberFormat="1" applyFont="1" applyBorder="1" applyAlignment="1" applyProtection="1">
      <alignment vertical="center"/>
    </xf>
    <xf numFmtId="0" fontId="2" fillId="6" borderId="23" xfId="0" applyFont="1" applyFill="1" applyBorder="1" applyAlignment="1" applyProtection="1">
      <alignment horizontal="center" vertical="center" wrapText="1"/>
    </xf>
    <xf numFmtId="0" fontId="35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</xf>
    <xf numFmtId="167" fontId="0" fillId="0" borderId="25" xfId="0" applyNumberFormat="1" applyFont="1" applyBorder="1" applyAlignment="1" applyProtection="1">
      <alignment vertical="center"/>
    </xf>
    <xf numFmtId="0" fontId="38" fillId="0" borderId="12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vertical="center"/>
    </xf>
    <xf numFmtId="0" fontId="39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vertical="center"/>
    </xf>
    <xf numFmtId="0" fontId="40" fillId="0" borderId="25" xfId="0" applyFont="1" applyBorder="1" applyAlignment="1" applyProtection="1">
      <alignment horizontal="left" vertical="center" wrapText="1"/>
    </xf>
    <xf numFmtId="167" fontId="40" fillId="4" borderId="25" xfId="0" applyNumberFormat="1" applyFont="1" applyFill="1" applyBorder="1" applyAlignment="1" applyProtection="1">
      <alignment vertical="center"/>
      <protection locked="0"/>
    </xf>
    <xf numFmtId="167" fontId="40" fillId="4" borderId="25" xfId="0" applyNumberFormat="1" applyFont="1" applyFill="1" applyBorder="1" applyAlignment="1" applyProtection="1">
      <alignment vertical="center"/>
    </xf>
    <xf numFmtId="167" fontId="40" fillId="0" borderId="25" xfId="0" applyNumberFormat="1" applyFont="1" applyBorder="1" applyAlignment="1" applyProtection="1">
      <alignment vertical="center"/>
    </xf>
    <xf numFmtId="167" fontId="26" fillId="0" borderId="12" xfId="0" applyNumberFormat="1" applyFont="1" applyBorder="1" applyAlignment="1" applyProtection="1"/>
    <xf numFmtId="167" fontId="3" fillId="0" borderId="12" xfId="0" applyNumberFormat="1" applyFont="1" applyBorder="1" applyAlignment="1" applyProtection="1">
      <alignment vertical="center"/>
    </xf>
    <xf numFmtId="167" fontId="5" fillId="0" borderId="0" xfId="0" applyNumberFormat="1" applyFont="1" applyBorder="1" applyAlignment="1" applyProtection="1"/>
    <xf numFmtId="167" fontId="5" fillId="0" borderId="0" xfId="0" applyNumberFormat="1" applyFont="1" applyBorder="1" applyAlignment="1" applyProtection="1">
      <alignment vertical="center"/>
    </xf>
    <xf numFmtId="167" fontId="6" fillId="0" borderId="17" xfId="0" applyNumberFormat="1" applyFont="1" applyBorder="1" applyAlignment="1" applyProtection="1"/>
    <xf numFmtId="167" fontId="6" fillId="0" borderId="17" xfId="0" applyNumberFormat="1" applyFont="1" applyBorder="1" applyAlignment="1" applyProtection="1">
      <alignment vertical="center"/>
    </xf>
    <xf numFmtId="167" fontId="5" fillId="0" borderId="12" xfId="0" applyNumberFormat="1" applyFont="1" applyBorder="1" applyAlignment="1" applyProtection="1"/>
    <xf numFmtId="167" fontId="5" fillId="0" borderId="12" xfId="0" applyNumberFormat="1" applyFont="1" applyBorder="1" applyAlignment="1" applyProtection="1">
      <alignment vertical="center"/>
    </xf>
    <xf numFmtId="167" fontId="6" fillId="0" borderId="23" xfId="0" applyNumberFormat="1" applyFont="1" applyBorder="1" applyAlignment="1" applyProtection="1"/>
    <xf numFmtId="167" fontId="6" fillId="0" borderId="23" xfId="0" applyNumberFormat="1" applyFont="1" applyBorder="1" applyAlignment="1" applyProtection="1">
      <alignment vertical="center"/>
    </xf>
    <xf numFmtId="0" fontId="14" fillId="2" borderId="0" xfId="1" applyFont="1" applyFill="1" applyAlignment="1" applyProtection="1">
      <alignment horizontal="center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9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1:73" ht="36.950000000000003" customHeight="1">
      <c r="C2" s="207" t="s">
        <v>7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R2" s="252" t="s">
        <v>8</v>
      </c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S2" s="20" t="s">
        <v>9</v>
      </c>
      <c r="BT2" s="20" t="s">
        <v>10</v>
      </c>
    </row>
    <row r="3" spans="1:73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10</v>
      </c>
    </row>
    <row r="4" spans="1:73" ht="36.950000000000003" customHeight="1">
      <c r="B4" s="24"/>
      <c r="C4" s="209" t="s">
        <v>11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5"/>
      <c r="AS4" s="26" t="s">
        <v>12</v>
      </c>
      <c r="BE4" s="27" t="s">
        <v>13</v>
      </c>
      <c r="BS4" s="20" t="s">
        <v>9</v>
      </c>
    </row>
    <row r="5" spans="1:73" ht="14.45" customHeight="1">
      <c r="B5" s="24"/>
      <c r="C5" s="28"/>
      <c r="D5" s="29" t="s">
        <v>14</v>
      </c>
      <c r="E5" s="28"/>
      <c r="F5" s="28"/>
      <c r="G5" s="28"/>
      <c r="H5" s="28"/>
      <c r="I5" s="28"/>
      <c r="J5" s="28"/>
      <c r="K5" s="213" t="s">
        <v>15</v>
      </c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8"/>
      <c r="AQ5" s="25"/>
      <c r="BE5" s="211" t="s">
        <v>16</v>
      </c>
      <c r="BS5" s="20" t="s">
        <v>9</v>
      </c>
    </row>
    <row r="6" spans="1:73" ht="36.950000000000003" customHeight="1">
      <c r="B6" s="24"/>
      <c r="C6" s="28"/>
      <c r="D6" s="31" t="s">
        <v>17</v>
      </c>
      <c r="E6" s="28"/>
      <c r="F6" s="28"/>
      <c r="G6" s="28"/>
      <c r="H6" s="28"/>
      <c r="I6" s="28"/>
      <c r="J6" s="28"/>
      <c r="K6" s="215" t="s">
        <v>18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8"/>
      <c r="AQ6" s="25"/>
      <c r="BE6" s="212"/>
      <c r="BS6" s="20" t="s">
        <v>9</v>
      </c>
    </row>
    <row r="7" spans="1:73" ht="14.45" customHeight="1">
      <c r="B7" s="24"/>
      <c r="C7" s="28"/>
      <c r="D7" s="32" t="s">
        <v>19</v>
      </c>
      <c r="E7" s="28"/>
      <c r="F7" s="28"/>
      <c r="G7" s="28"/>
      <c r="H7" s="28"/>
      <c r="I7" s="28"/>
      <c r="J7" s="28"/>
      <c r="K7" s="30" t="s">
        <v>20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21</v>
      </c>
      <c r="AL7" s="28"/>
      <c r="AM7" s="28"/>
      <c r="AN7" s="30" t="s">
        <v>20</v>
      </c>
      <c r="AO7" s="28"/>
      <c r="AP7" s="28"/>
      <c r="AQ7" s="25"/>
      <c r="BE7" s="212"/>
      <c r="BS7" s="20" t="s">
        <v>9</v>
      </c>
    </row>
    <row r="8" spans="1:73" ht="14.45" customHeight="1">
      <c r="B8" s="24"/>
      <c r="C8" s="28"/>
      <c r="D8" s="32" t="s">
        <v>22</v>
      </c>
      <c r="E8" s="28"/>
      <c r="F8" s="28"/>
      <c r="G8" s="28"/>
      <c r="H8" s="28"/>
      <c r="I8" s="28"/>
      <c r="J8" s="28"/>
      <c r="K8" s="30" t="s">
        <v>23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24</v>
      </c>
      <c r="AL8" s="28"/>
      <c r="AM8" s="28"/>
      <c r="AN8" s="33" t="s">
        <v>25</v>
      </c>
      <c r="AO8" s="28"/>
      <c r="AP8" s="28"/>
      <c r="AQ8" s="25"/>
      <c r="BE8" s="212"/>
      <c r="BS8" s="20" t="s">
        <v>9</v>
      </c>
    </row>
    <row r="9" spans="1:73" ht="14.45" customHeight="1">
      <c r="B9" s="24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5"/>
      <c r="BE9" s="212"/>
      <c r="BS9" s="20" t="s">
        <v>9</v>
      </c>
    </row>
    <row r="10" spans="1:73" ht="14.45" customHeight="1">
      <c r="B10" s="24"/>
      <c r="C10" s="28"/>
      <c r="D10" s="32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27</v>
      </c>
      <c r="AL10" s="28"/>
      <c r="AM10" s="28"/>
      <c r="AN10" s="30" t="s">
        <v>20</v>
      </c>
      <c r="AO10" s="28"/>
      <c r="AP10" s="28"/>
      <c r="AQ10" s="25"/>
      <c r="BE10" s="212"/>
      <c r="BS10" s="20" t="s">
        <v>9</v>
      </c>
    </row>
    <row r="11" spans="1:73" ht="18.399999999999999" customHeight="1">
      <c r="B11" s="24"/>
      <c r="C11" s="28"/>
      <c r="D11" s="28"/>
      <c r="E11" s="30" t="s">
        <v>28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29</v>
      </c>
      <c r="AL11" s="28"/>
      <c r="AM11" s="28"/>
      <c r="AN11" s="30" t="s">
        <v>20</v>
      </c>
      <c r="AO11" s="28"/>
      <c r="AP11" s="28"/>
      <c r="AQ11" s="25"/>
      <c r="BE11" s="212"/>
      <c r="BS11" s="20" t="s">
        <v>9</v>
      </c>
    </row>
    <row r="12" spans="1:73" ht="6.95" customHeight="1">
      <c r="B12" s="24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5"/>
      <c r="BE12" s="212"/>
      <c r="BS12" s="20" t="s">
        <v>9</v>
      </c>
    </row>
    <row r="13" spans="1:73" ht="14.45" customHeight="1">
      <c r="B13" s="24"/>
      <c r="C13" s="28"/>
      <c r="D13" s="32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27</v>
      </c>
      <c r="AL13" s="28"/>
      <c r="AM13" s="28"/>
      <c r="AN13" s="34" t="s">
        <v>31</v>
      </c>
      <c r="AO13" s="28"/>
      <c r="AP13" s="28"/>
      <c r="AQ13" s="25"/>
      <c r="BE13" s="212"/>
      <c r="BS13" s="20" t="s">
        <v>9</v>
      </c>
    </row>
    <row r="14" spans="1:73">
      <c r="B14" s="24"/>
      <c r="C14" s="28"/>
      <c r="D14" s="28"/>
      <c r="E14" s="216" t="s">
        <v>31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32" t="s">
        <v>29</v>
      </c>
      <c r="AL14" s="28"/>
      <c r="AM14" s="28"/>
      <c r="AN14" s="34" t="s">
        <v>31</v>
      </c>
      <c r="AO14" s="28"/>
      <c r="AP14" s="28"/>
      <c r="AQ14" s="25"/>
      <c r="BE14" s="212"/>
      <c r="BS14" s="20" t="s">
        <v>9</v>
      </c>
    </row>
    <row r="15" spans="1:73" ht="6.95" customHeight="1">
      <c r="B15" s="24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5"/>
      <c r="BE15" s="212"/>
      <c r="BS15" s="20" t="s">
        <v>6</v>
      </c>
    </row>
    <row r="16" spans="1:73" ht="14.45" customHeight="1">
      <c r="B16" s="24"/>
      <c r="C16" s="28"/>
      <c r="D16" s="32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27</v>
      </c>
      <c r="AL16" s="28"/>
      <c r="AM16" s="28"/>
      <c r="AN16" s="30" t="s">
        <v>20</v>
      </c>
      <c r="AO16" s="28"/>
      <c r="AP16" s="28"/>
      <c r="AQ16" s="25"/>
      <c r="BE16" s="212"/>
      <c r="BS16" s="20" t="s">
        <v>6</v>
      </c>
    </row>
    <row r="17" spans="2:71" ht="18.399999999999999" customHeight="1">
      <c r="B17" s="24"/>
      <c r="C17" s="28"/>
      <c r="D17" s="28"/>
      <c r="E17" s="30" t="s">
        <v>33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29</v>
      </c>
      <c r="AL17" s="28"/>
      <c r="AM17" s="28"/>
      <c r="AN17" s="30" t="s">
        <v>20</v>
      </c>
      <c r="AO17" s="28"/>
      <c r="AP17" s="28"/>
      <c r="AQ17" s="25"/>
      <c r="BE17" s="212"/>
      <c r="BS17" s="20" t="s">
        <v>34</v>
      </c>
    </row>
    <row r="18" spans="2:71" ht="6.95" customHeight="1">
      <c r="B18" s="24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5"/>
      <c r="BE18" s="212"/>
      <c r="BS18" s="20" t="s">
        <v>35</v>
      </c>
    </row>
    <row r="19" spans="2:71" ht="14.45" customHeight="1">
      <c r="B19" s="24"/>
      <c r="C19" s="28"/>
      <c r="D19" s="32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27</v>
      </c>
      <c r="AL19" s="28"/>
      <c r="AM19" s="28"/>
      <c r="AN19" s="30" t="s">
        <v>20</v>
      </c>
      <c r="AO19" s="28"/>
      <c r="AP19" s="28"/>
      <c r="AQ19" s="25"/>
      <c r="BE19" s="212"/>
      <c r="BS19" s="20" t="s">
        <v>35</v>
      </c>
    </row>
    <row r="20" spans="2:71" ht="18.399999999999999" customHeight="1">
      <c r="B20" s="24"/>
      <c r="C20" s="28"/>
      <c r="D20" s="28"/>
      <c r="E20" s="30" t="s">
        <v>23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29</v>
      </c>
      <c r="AL20" s="28"/>
      <c r="AM20" s="28"/>
      <c r="AN20" s="30" t="s">
        <v>20</v>
      </c>
      <c r="AO20" s="28"/>
      <c r="AP20" s="28"/>
      <c r="AQ20" s="25"/>
      <c r="BE20" s="212"/>
    </row>
    <row r="21" spans="2:71" ht="6.95" customHeight="1">
      <c r="B21" s="24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5"/>
      <c r="BE21" s="212"/>
    </row>
    <row r="22" spans="2:71">
      <c r="B22" s="24"/>
      <c r="C22" s="28"/>
      <c r="D22" s="32" t="s">
        <v>37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5"/>
      <c r="BE22" s="212"/>
    </row>
    <row r="23" spans="2:71" ht="22.5" customHeight="1">
      <c r="B23" s="24"/>
      <c r="C23" s="28"/>
      <c r="D23" s="28"/>
      <c r="E23" s="218" t="s">
        <v>20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8"/>
      <c r="AP23" s="28"/>
      <c r="AQ23" s="25"/>
      <c r="BE23" s="212"/>
    </row>
    <row r="24" spans="2:71" ht="6.95" customHeight="1">
      <c r="B24" s="24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5"/>
      <c r="BE24" s="212"/>
    </row>
    <row r="25" spans="2:71" ht="6.95" customHeight="1">
      <c r="B25" s="24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5"/>
      <c r="BE25" s="212"/>
    </row>
    <row r="26" spans="2:71" ht="14.45" customHeight="1">
      <c r="B26" s="24"/>
      <c r="C26" s="28"/>
      <c r="D26" s="36" t="s">
        <v>38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19">
        <f>ROUND(AG87,2)</f>
        <v>0</v>
      </c>
      <c r="AL26" s="214"/>
      <c r="AM26" s="214"/>
      <c r="AN26" s="214"/>
      <c r="AO26" s="214"/>
      <c r="AP26" s="28"/>
      <c r="AQ26" s="25"/>
      <c r="BE26" s="212"/>
    </row>
    <row r="27" spans="2:71" ht="14.45" customHeight="1">
      <c r="B27" s="24"/>
      <c r="C27" s="28"/>
      <c r="D27" s="36" t="s">
        <v>39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19">
        <f>ROUND(AG92,2)</f>
        <v>0</v>
      </c>
      <c r="AL27" s="219"/>
      <c r="AM27" s="219"/>
      <c r="AN27" s="219"/>
      <c r="AO27" s="219"/>
      <c r="AP27" s="28"/>
      <c r="AQ27" s="25"/>
      <c r="BE27" s="212"/>
    </row>
    <row r="28" spans="2:71" s="1" customFormat="1" ht="6.9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12"/>
    </row>
    <row r="29" spans="2:71" s="1" customFormat="1" ht="25.9" customHeight="1">
      <c r="B29" s="37"/>
      <c r="C29" s="38"/>
      <c r="D29" s="40" t="s">
        <v>40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20">
        <f>ROUND(AK26+AK27,2)</f>
        <v>0</v>
      </c>
      <c r="AL29" s="221"/>
      <c r="AM29" s="221"/>
      <c r="AN29" s="221"/>
      <c r="AO29" s="221"/>
      <c r="AP29" s="38"/>
      <c r="AQ29" s="39"/>
      <c r="BE29" s="212"/>
    </row>
    <row r="30" spans="2:71" s="1" customFormat="1" ht="6.95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12"/>
    </row>
    <row r="31" spans="2:71" s="2" customFormat="1" ht="14.45" customHeight="1">
      <c r="B31" s="42"/>
      <c r="C31" s="43"/>
      <c r="D31" s="44" t="s">
        <v>41</v>
      </c>
      <c r="E31" s="43"/>
      <c r="F31" s="44" t="s">
        <v>42</v>
      </c>
      <c r="G31" s="43"/>
      <c r="H31" s="43"/>
      <c r="I31" s="43"/>
      <c r="J31" s="43"/>
      <c r="K31" s="43"/>
      <c r="L31" s="222">
        <v>0.2</v>
      </c>
      <c r="M31" s="223"/>
      <c r="N31" s="223"/>
      <c r="O31" s="223"/>
      <c r="P31" s="43"/>
      <c r="Q31" s="43"/>
      <c r="R31" s="43"/>
      <c r="S31" s="43"/>
      <c r="T31" s="46" t="s">
        <v>43</v>
      </c>
      <c r="U31" s="43"/>
      <c r="V31" s="43"/>
      <c r="W31" s="224">
        <f>ROUND(AZ87+SUM(CD93:CD97),2)</f>
        <v>0</v>
      </c>
      <c r="X31" s="223"/>
      <c r="Y31" s="223"/>
      <c r="Z31" s="223"/>
      <c r="AA31" s="223"/>
      <c r="AB31" s="223"/>
      <c r="AC31" s="223"/>
      <c r="AD31" s="223"/>
      <c r="AE31" s="223"/>
      <c r="AF31" s="43"/>
      <c r="AG31" s="43"/>
      <c r="AH31" s="43"/>
      <c r="AI31" s="43"/>
      <c r="AJ31" s="43"/>
      <c r="AK31" s="224">
        <f>ROUND(AV87+SUM(BY93:BY97),2)</f>
        <v>0</v>
      </c>
      <c r="AL31" s="223"/>
      <c r="AM31" s="223"/>
      <c r="AN31" s="223"/>
      <c r="AO31" s="223"/>
      <c r="AP31" s="43"/>
      <c r="AQ31" s="47"/>
      <c r="BE31" s="212"/>
    </row>
    <row r="32" spans="2:71" s="2" customFormat="1" ht="14.45" customHeight="1">
      <c r="B32" s="42"/>
      <c r="C32" s="43"/>
      <c r="D32" s="43"/>
      <c r="E32" s="43"/>
      <c r="F32" s="44" t="s">
        <v>44</v>
      </c>
      <c r="G32" s="43"/>
      <c r="H32" s="43"/>
      <c r="I32" s="43"/>
      <c r="J32" s="43"/>
      <c r="K32" s="43"/>
      <c r="L32" s="222">
        <v>0.2</v>
      </c>
      <c r="M32" s="223"/>
      <c r="N32" s="223"/>
      <c r="O32" s="223"/>
      <c r="P32" s="43"/>
      <c r="Q32" s="43"/>
      <c r="R32" s="43"/>
      <c r="S32" s="43"/>
      <c r="T32" s="46" t="s">
        <v>43</v>
      </c>
      <c r="U32" s="43"/>
      <c r="V32" s="43"/>
      <c r="W32" s="224">
        <f>ROUND(BA87+SUM(CE93:CE97),2)</f>
        <v>0</v>
      </c>
      <c r="X32" s="223"/>
      <c r="Y32" s="223"/>
      <c r="Z32" s="223"/>
      <c r="AA32" s="223"/>
      <c r="AB32" s="223"/>
      <c r="AC32" s="223"/>
      <c r="AD32" s="223"/>
      <c r="AE32" s="223"/>
      <c r="AF32" s="43"/>
      <c r="AG32" s="43"/>
      <c r="AH32" s="43"/>
      <c r="AI32" s="43"/>
      <c r="AJ32" s="43"/>
      <c r="AK32" s="224">
        <f>ROUND(AW87+SUM(BZ93:BZ97),2)</f>
        <v>0</v>
      </c>
      <c r="AL32" s="223"/>
      <c r="AM32" s="223"/>
      <c r="AN32" s="223"/>
      <c r="AO32" s="223"/>
      <c r="AP32" s="43"/>
      <c r="AQ32" s="47"/>
      <c r="BE32" s="212"/>
    </row>
    <row r="33" spans="2:57" s="2" customFormat="1" ht="14.45" hidden="1" customHeight="1">
      <c r="B33" s="42"/>
      <c r="C33" s="43"/>
      <c r="D33" s="43"/>
      <c r="E33" s="43"/>
      <c r="F33" s="44" t="s">
        <v>45</v>
      </c>
      <c r="G33" s="43"/>
      <c r="H33" s="43"/>
      <c r="I33" s="43"/>
      <c r="J33" s="43"/>
      <c r="K33" s="43"/>
      <c r="L33" s="222">
        <v>0.2</v>
      </c>
      <c r="M33" s="223"/>
      <c r="N33" s="223"/>
      <c r="O33" s="223"/>
      <c r="P33" s="43"/>
      <c r="Q33" s="43"/>
      <c r="R33" s="43"/>
      <c r="S33" s="43"/>
      <c r="T33" s="46" t="s">
        <v>43</v>
      </c>
      <c r="U33" s="43"/>
      <c r="V33" s="43"/>
      <c r="W33" s="224">
        <f>ROUND(BB87+SUM(CF93:CF97),2)</f>
        <v>0</v>
      </c>
      <c r="X33" s="223"/>
      <c r="Y33" s="223"/>
      <c r="Z33" s="223"/>
      <c r="AA33" s="223"/>
      <c r="AB33" s="223"/>
      <c r="AC33" s="223"/>
      <c r="AD33" s="223"/>
      <c r="AE33" s="223"/>
      <c r="AF33" s="43"/>
      <c r="AG33" s="43"/>
      <c r="AH33" s="43"/>
      <c r="AI33" s="43"/>
      <c r="AJ33" s="43"/>
      <c r="AK33" s="224">
        <v>0</v>
      </c>
      <c r="AL33" s="223"/>
      <c r="AM33" s="223"/>
      <c r="AN33" s="223"/>
      <c r="AO33" s="223"/>
      <c r="AP33" s="43"/>
      <c r="AQ33" s="47"/>
      <c r="BE33" s="212"/>
    </row>
    <row r="34" spans="2:57" s="2" customFormat="1" ht="14.45" hidden="1" customHeight="1">
      <c r="B34" s="42"/>
      <c r="C34" s="43"/>
      <c r="D34" s="43"/>
      <c r="E34" s="43"/>
      <c r="F34" s="44" t="s">
        <v>46</v>
      </c>
      <c r="G34" s="43"/>
      <c r="H34" s="43"/>
      <c r="I34" s="43"/>
      <c r="J34" s="43"/>
      <c r="K34" s="43"/>
      <c r="L34" s="222">
        <v>0.2</v>
      </c>
      <c r="M34" s="223"/>
      <c r="N34" s="223"/>
      <c r="O34" s="223"/>
      <c r="P34" s="43"/>
      <c r="Q34" s="43"/>
      <c r="R34" s="43"/>
      <c r="S34" s="43"/>
      <c r="T34" s="46" t="s">
        <v>43</v>
      </c>
      <c r="U34" s="43"/>
      <c r="V34" s="43"/>
      <c r="W34" s="224">
        <f>ROUND(BC87+SUM(CG93:CG97),2)</f>
        <v>0</v>
      </c>
      <c r="X34" s="223"/>
      <c r="Y34" s="223"/>
      <c r="Z34" s="223"/>
      <c r="AA34" s="223"/>
      <c r="AB34" s="223"/>
      <c r="AC34" s="223"/>
      <c r="AD34" s="223"/>
      <c r="AE34" s="223"/>
      <c r="AF34" s="43"/>
      <c r="AG34" s="43"/>
      <c r="AH34" s="43"/>
      <c r="AI34" s="43"/>
      <c r="AJ34" s="43"/>
      <c r="AK34" s="224">
        <v>0</v>
      </c>
      <c r="AL34" s="223"/>
      <c r="AM34" s="223"/>
      <c r="AN34" s="223"/>
      <c r="AO34" s="223"/>
      <c r="AP34" s="43"/>
      <c r="AQ34" s="47"/>
      <c r="BE34" s="212"/>
    </row>
    <row r="35" spans="2:57" s="2" customFormat="1" ht="14.45" hidden="1" customHeight="1">
      <c r="B35" s="42"/>
      <c r="C35" s="43"/>
      <c r="D35" s="43"/>
      <c r="E35" s="43"/>
      <c r="F35" s="44" t="s">
        <v>47</v>
      </c>
      <c r="G35" s="43"/>
      <c r="H35" s="43"/>
      <c r="I35" s="43"/>
      <c r="J35" s="43"/>
      <c r="K35" s="43"/>
      <c r="L35" s="222">
        <v>0</v>
      </c>
      <c r="M35" s="223"/>
      <c r="N35" s="223"/>
      <c r="O35" s="223"/>
      <c r="P35" s="43"/>
      <c r="Q35" s="43"/>
      <c r="R35" s="43"/>
      <c r="S35" s="43"/>
      <c r="T35" s="46" t="s">
        <v>43</v>
      </c>
      <c r="U35" s="43"/>
      <c r="V35" s="43"/>
      <c r="W35" s="224">
        <f>ROUND(BD87+SUM(CH93:CH97),2)</f>
        <v>0</v>
      </c>
      <c r="X35" s="223"/>
      <c r="Y35" s="223"/>
      <c r="Z35" s="223"/>
      <c r="AA35" s="223"/>
      <c r="AB35" s="223"/>
      <c r="AC35" s="223"/>
      <c r="AD35" s="223"/>
      <c r="AE35" s="223"/>
      <c r="AF35" s="43"/>
      <c r="AG35" s="43"/>
      <c r="AH35" s="43"/>
      <c r="AI35" s="43"/>
      <c r="AJ35" s="43"/>
      <c r="AK35" s="224">
        <v>0</v>
      </c>
      <c r="AL35" s="223"/>
      <c r="AM35" s="223"/>
      <c r="AN35" s="223"/>
      <c r="AO35" s="223"/>
      <c r="AP35" s="43"/>
      <c r="AQ35" s="47"/>
    </row>
    <row r="36" spans="2:57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57" s="1" customFormat="1" ht="25.9" customHeight="1">
      <c r="B37" s="37"/>
      <c r="C37" s="48"/>
      <c r="D37" s="49" t="s">
        <v>48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49</v>
      </c>
      <c r="U37" s="50"/>
      <c r="V37" s="50"/>
      <c r="W37" s="50"/>
      <c r="X37" s="225" t="s">
        <v>50</v>
      </c>
      <c r="Y37" s="226"/>
      <c r="Z37" s="226"/>
      <c r="AA37" s="226"/>
      <c r="AB37" s="226"/>
      <c r="AC37" s="50"/>
      <c r="AD37" s="50"/>
      <c r="AE37" s="50"/>
      <c r="AF37" s="50"/>
      <c r="AG37" s="50"/>
      <c r="AH37" s="50"/>
      <c r="AI37" s="50"/>
      <c r="AJ37" s="50"/>
      <c r="AK37" s="227">
        <f>SUM(AK29:AK35)</f>
        <v>0</v>
      </c>
      <c r="AL37" s="226"/>
      <c r="AM37" s="226"/>
      <c r="AN37" s="226"/>
      <c r="AO37" s="228"/>
      <c r="AP37" s="48"/>
      <c r="AQ37" s="39"/>
    </row>
    <row r="38" spans="2:57" s="1" customFormat="1" ht="14.4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57" ht="13.5">
      <c r="B39" s="24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5"/>
    </row>
    <row r="40" spans="2:57" ht="13.5">
      <c r="B40" s="24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5"/>
    </row>
    <row r="41" spans="2:57" ht="13.5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5"/>
    </row>
    <row r="42" spans="2:57" ht="13.5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5"/>
    </row>
    <row r="43" spans="2:57" ht="13.5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5"/>
    </row>
    <row r="44" spans="2:57" ht="13.5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5"/>
    </row>
    <row r="45" spans="2:57" ht="13.5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5"/>
    </row>
    <row r="46" spans="2:57" ht="13.5">
      <c r="B46" s="2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5"/>
    </row>
    <row r="47" spans="2:57" ht="13.5">
      <c r="B47" s="2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5"/>
    </row>
    <row r="48" spans="2:57" ht="13.5">
      <c r="B48" s="2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5"/>
    </row>
    <row r="49" spans="2:43" s="1" customFormat="1">
      <c r="B49" s="37"/>
      <c r="C49" s="38"/>
      <c r="D49" s="52" t="s">
        <v>51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52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 ht="13.5">
      <c r="B50" s="24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5"/>
    </row>
    <row r="51" spans="2:43" ht="13.5">
      <c r="B51" s="24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5"/>
    </row>
    <row r="52" spans="2:43" ht="13.5">
      <c r="B52" s="24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5"/>
    </row>
    <row r="53" spans="2:43" ht="13.5">
      <c r="B53" s="24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5"/>
    </row>
    <row r="54" spans="2:43" ht="13.5">
      <c r="B54" s="24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5"/>
    </row>
    <row r="55" spans="2:43" ht="13.5">
      <c r="B55" s="24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5"/>
    </row>
    <row r="56" spans="2:43" ht="13.5">
      <c r="B56" s="24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5"/>
    </row>
    <row r="57" spans="2:43" ht="13.5">
      <c r="B57" s="24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5"/>
    </row>
    <row r="58" spans="2:43" s="1" customFormat="1">
      <c r="B58" s="37"/>
      <c r="C58" s="38"/>
      <c r="D58" s="57" t="s">
        <v>53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54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53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54</v>
      </c>
      <c r="AN58" s="58"/>
      <c r="AO58" s="60"/>
      <c r="AP58" s="38"/>
      <c r="AQ58" s="39"/>
    </row>
    <row r="59" spans="2:43" ht="13.5">
      <c r="B59" s="24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5"/>
    </row>
    <row r="60" spans="2:43" s="1" customFormat="1">
      <c r="B60" s="37"/>
      <c r="C60" s="38"/>
      <c r="D60" s="52" t="s">
        <v>55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56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 ht="13.5">
      <c r="B61" s="24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5"/>
    </row>
    <row r="62" spans="2:43" ht="13.5">
      <c r="B62" s="24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5"/>
    </row>
    <row r="63" spans="2:43" ht="13.5">
      <c r="B63" s="24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5"/>
    </row>
    <row r="64" spans="2:43" ht="13.5">
      <c r="B64" s="24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5"/>
    </row>
    <row r="65" spans="2:43" ht="13.5">
      <c r="B65" s="24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5"/>
    </row>
    <row r="66" spans="2:43" ht="13.5">
      <c r="B66" s="24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5"/>
    </row>
    <row r="67" spans="2:43" ht="13.5">
      <c r="B67" s="24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5"/>
    </row>
    <row r="68" spans="2:43" ht="13.5">
      <c r="B68" s="24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5"/>
    </row>
    <row r="69" spans="2:43" s="1" customFormat="1">
      <c r="B69" s="37"/>
      <c r="C69" s="38"/>
      <c r="D69" s="57" t="s">
        <v>53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54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53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54</v>
      </c>
      <c r="AN69" s="58"/>
      <c r="AO69" s="60"/>
      <c r="AP69" s="38"/>
      <c r="AQ69" s="39"/>
    </row>
    <row r="70" spans="2:43" s="1" customFormat="1" ht="6.95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9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950000000000003" customHeight="1">
      <c r="B76" s="37"/>
      <c r="C76" s="209" t="s">
        <v>57</v>
      </c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39"/>
    </row>
    <row r="77" spans="2:43" s="3" customFormat="1" ht="14.45" customHeight="1">
      <c r="B77" s="67"/>
      <c r="C77" s="32" t="s">
        <v>14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05_1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950000000000003" customHeight="1">
      <c r="B78" s="70"/>
      <c r="C78" s="71" t="s">
        <v>17</v>
      </c>
      <c r="D78" s="72"/>
      <c r="E78" s="72"/>
      <c r="F78" s="72"/>
      <c r="G78" s="72"/>
      <c r="H78" s="72"/>
      <c r="I78" s="72"/>
      <c r="J78" s="72"/>
      <c r="K78" s="72"/>
      <c r="L78" s="229" t="str">
        <f>K6</f>
        <v>Rekonštrukcia domu smútku Dolný Badín-havarijný stav</v>
      </c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0"/>
      <c r="AL78" s="230"/>
      <c r="AM78" s="230"/>
      <c r="AN78" s="230"/>
      <c r="AO78" s="230"/>
      <c r="AP78" s="72"/>
      <c r="AQ78" s="73"/>
    </row>
    <row r="79" spans="2:43" s="1" customFormat="1" ht="6.9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>
      <c r="B80" s="37"/>
      <c r="C80" s="32" t="s">
        <v>22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 xml:space="preserve"> 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24</v>
      </c>
      <c r="AJ80" s="38"/>
      <c r="AK80" s="38"/>
      <c r="AL80" s="38"/>
      <c r="AM80" s="75" t="str">
        <f>IF(AN8= "","",AN8)</f>
        <v>22. 3. 2018</v>
      </c>
      <c r="AN80" s="38"/>
      <c r="AO80" s="38"/>
      <c r="AP80" s="38"/>
      <c r="AQ80" s="39"/>
    </row>
    <row r="81" spans="1:89" s="1" customFormat="1" ht="6.95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1:89" s="1" customFormat="1">
      <c r="B82" s="37"/>
      <c r="C82" s="32" t="s">
        <v>26</v>
      </c>
      <c r="D82" s="38"/>
      <c r="E82" s="38"/>
      <c r="F82" s="38"/>
      <c r="G82" s="38"/>
      <c r="H82" s="38"/>
      <c r="I82" s="38"/>
      <c r="J82" s="38"/>
      <c r="K82" s="38"/>
      <c r="L82" s="68" t="str">
        <f>IF(E11= "","",E11)</f>
        <v>Obec Dolný Badín 16,96251 Dolný Badín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32</v>
      </c>
      <c r="AJ82" s="38"/>
      <c r="AK82" s="38"/>
      <c r="AL82" s="38"/>
      <c r="AM82" s="231" t="str">
        <f>IF(E17="","",E17)</f>
        <v xml:space="preserve">Ing.Stanislava Miková,projekt.pozemných stavieb </v>
      </c>
      <c r="AN82" s="231"/>
      <c r="AO82" s="231"/>
      <c r="AP82" s="231"/>
      <c r="AQ82" s="39"/>
      <c r="AS82" s="232" t="s">
        <v>58</v>
      </c>
      <c r="AT82" s="233"/>
      <c r="AU82" s="76"/>
      <c r="AV82" s="76"/>
      <c r="AW82" s="76"/>
      <c r="AX82" s="76"/>
      <c r="AY82" s="76"/>
      <c r="AZ82" s="76"/>
      <c r="BA82" s="76"/>
      <c r="BB82" s="76"/>
      <c r="BC82" s="76"/>
      <c r="BD82" s="77"/>
    </row>
    <row r="83" spans="1:89" s="1" customFormat="1">
      <c r="B83" s="37"/>
      <c r="C83" s="32" t="s">
        <v>30</v>
      </c>
      <c r="D83" s="38"/>
      <c r="E83" s="38"/>
      <c r="F83" s="38"/>
      <c r="G83" s="38"/>
      <c r="H83" s="38"/>
      <c r="I83" s="38"/>
      <c r="J83" s="38"/>
      <c r="K83" s="38"/>
      <c r="L83" s="68" t="str">
        <f>IF(E14= "Vyplň údaj","",E14)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36</v>
      </c>
      <c r="AJ83" s="38"/>
      <c r="AK83" s="38"/>
      <c r="AL83" s="38"/>
      <c r="AM83" s="231" t="str">
        <f>IF(E20="","",E20)</f>
        <v xml:space="preserve"> </v>
      </c>
      <c r="AN83" s="231"/>
      <c r="AO83" s="231"/>
      <c r="AP83" s="231"/>
      <c r="AQ83" s="39"/>
      <c r="AS83" s="234"/>
      <c r="AT83" s="235"/>
      <c r="AU83" s="78"/>
      <c r="AV83" s="78"/>
      <c r="AW83" s="78"/>
      <c r="AX83" s="78"/>
      <c r="AY83" s="78"/>
      <c r="AZ83" s="78"/>
      <c r="BA83" s="78"/>
      <c r="BB83" s="78"/>
      <c r="BC83" s="78"/>
      <c r="BD83" s="79"/>
    </row>
    <row r="84" spans="1:89" s="1" customFormat="1" ht="10.9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36"/>
      <c r="AT84" s="237"/>
      <c r="AU84" s="38"/>
      <c r="AV84" s="38"/>
      <c r="AW84" s="38"/>
      <c r="AX84" s="38"/>
      <c r="AY84" s="38"/>
      <c r="AZ84" s="38"/>
      <c r="BA84" s="38"/>
      <c r="BB84" s="38"/>
      <c r="BC84" s="38"/>
      <c r="BD84" s="80"/>
    </row>
    <row r="85" spans="1:89" s="1" customFormat="1" ht="29.25" customHeight="1">
      <c r="B85" s="37"/>
      <c r="C85" s="238" t="s">
        <v>59</v>
      </c>
      <c r="D85" s="239"/>
      <c r="E85" s="239"/>
      <c r="F85" s="239"/>
      <c r="G85" s="239"/>
      <c r="H85" s="81"/>
      <c r="I85" s="240" t="s">
        <v>60</v>
      </c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40" t="s">
        <v>61</v>
      </c>
      <c r="AH85" s="239"/>
      <c r="AI85" s="239"/>
      <c r="AJ85" s="239"/>
      <c r="AK85" s="239"/>
      <c r="AL85" s="239"/>
      <c r="AM85" s="239"/>
      <c r="AN85" s="240" t="s">
        <v>62</v>
      </c>
      <c r="AO85" s="239"/>
      <c r="AP85" s="241"/>
      <c r="AQ85" s="39"/>
      <c r="AS85" s="82" t="s">
        <v>63</v>
      </c>
      <c r="AT85" s="83" t="s">
        <v>64</v>
      </c>
      <c r="AU85" s="83" t="s">
        <v>65</v>
      </c>
      <c r="AV85" s="83" t="s">
        <v>66</v>
      </c>
      <c r="AW85" s="83" t="s">
        <v>67</v>
      </c>
      <c r="AX85" s="83" t="s">
        <v>68</v>
      </c>
      <c r="AY85" s="83" t="s">
        <v>69</v>
      </c>
      <c r="AZ85" s="83" t="s">
        <v>70</v>
      </c>
      <c r="BA85" s="83" t="s">
        <v>71</v>
      </c>
      <c r="BB85" s="83" t="s">
        <v>72</v>
      </c>
      <c r="BC85" s="83" t="s">
        <v>73</v>
      </c>
      <c r="BD85" s="84" t="s">
        <v>74</v>
      </c>
    </row>
    <row r="86" spans="1:89" s="1" customFormat="1" ht="10.9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5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1:89" s="4" customFormat="1" ht="32.450000000000003" customHeight="1">
      <c r="B87" s="70"/>
      <c r="C87" s="86" t="s">
        <v>75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249">
        <f>ROUND(SUM(AG88:AG90),2)</f>
        <v>0</v>
      </c>
      <c r="AH87" s="249"/>
      <c r="AI87" s="249"/>
      <c r="AJ87" s="249"/>
      <c r="AK87" s="249"/>
      <c r="AL87" s="249"/>
      <c r="AM87" s="249"/>
      <c r="AN87" s="250">
        <f>SUM(AG87,AT87)</f>
        <v>0</v>
      </c>
      <c r="AO87" s="250"/>
      <c r="AP87" s="250"/>
      <c r="AQ87" s="73"/>
      <c r="AS87" s="88">
        <f>ROUND(SUM(AS88:AS90),2)</f>
        <v>0</v>
      </c>
      <c r="AT87" s="89">
        <f>ROUND(SUM(AV87:AW87),2)</f>
        <v>0</v>
      </c>
      <c r="AU87" s="90">
        <f>ROUND(SUM(AU88:AU90),5)</f>
        <v>0</v>
      </c>
      <c r="AV87" s="89">
        <f>ROUND(AZ87*L31,2)</f>
        <v>0</v>
      </c>
      <c r="AW87" s="89">
        <f>ROUND(BA87*L32,2)</f>
        <v>0</v>
      </c>
      <c r="AX87" s="89">
        <f>ROUND(BB87*L31,2)</f>
        <v>0</v>
      </c>
      <c r="AY87" s="89">
        <f>ROUND(BC87*L32,2)</f>
        <v>0</v>
      </c>
      <c r="AZ87" s="89">
        <f>ROUND(SUM(AZ88:AZ90),2)</f>
        <v>0</v>
      </c>
      <c r="BA87" s="89">
        <f>ROUND(SUM(BA88:BA90),2)</f>
        <v>0</v>
      </c>
      <c r="BB87" s="89">
        <f>ROUND(SUM(BB88:BB90),2)</f>
        <v>0</v>
      </c>
      <c r="BC87" s="89">
        <f>ROUND(SUM(BC88:BC90),2)</f>
        <v>0</v>
      </c>
      <c r="BD87" s="91">
        <f>ROUND(SUM(BD88:BD90),2)</f>
        <v>0</v>
      </c>
      <c r="BS87" s="92" t="s">
        <v>76</v>
      </c>
      <c r="BT87" s="92" t="s">
        <v>77</v>
      </c>
      <c r="BU87" s="93" t="s">
        <v>78</v>
      </c>
      <c r="BV87" s="92" t="s">
        <v>79</v>
      </c>
      <c r="BW87" s="92" t="s">
        <v>80</v>
      </c>
      <c r="BX87" s="92" t="s">
        <v>81</v>
      </c>
    </row>
    <row r="88" spans="1:89" s="5" customFormat="1" ht="22.5" customHeight="1">
      <c r="A88" s="94" t="s">
        <v>82</v>
      </c>
      <c r="B88" s="95"/>
      <c r="C88" s="96"/>
      <c r="D88" s="244" t="s">
        <v>83</v>
      </c>
      <c r="E88" s="244"/>
      <c r="F88" s="244"/>
      <c r="G88" s="244"/>
      <c r="H88" s="244"/>
      <c r="I88" s="97"/>
      <c r="J88" s="244" t="s">
        <v>84</v>
      </c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2">
        <f>'01 - Strecha'!M30</f>
        <v>0</v>
      </c>
      <c r="AH88" s="243"/>
      <c r="AI88" s="243"/>
      <c r="AJ88" s="243"/>
      <c r="AK88" s="243"/>
      <c r="AL88" s="243"/>
      <c r="AM88" s="243"/>
      <c r="AN88" s="242">
        <f>SUM(AG88,AT88)</f>
        <v>0</v>
      </c>
      <c r="AO88" s="243"/>
      <c r="AP88" s="243"/>
      <c r="AQ88" s="98"/>
      <c r="AS88" s="99">
        <f>'01 - Strecha'!M28</f>
        <v>0</v>
      </c>
      <c r="AT88" s="100">
        <f>ROUND(SUM(AV88:AW88),2)</f>
        <v>0</v>
      </c>
      <c r="AU88" s="101">
        <f>'01 - Strecha'!W124</f>
        <v>0</v>
      </c>
      <c r="AV88" s="100">
        <f>'01 - Strecha'!M32</f>
        <v>0</v>
      </c>
      <c r="AW88" s="100">
        <f>'01 - Strecha'!M33</f>
        <v>0</v>
      </c>
      <c r="AX88" s="100">
        <f>'01 - Strecha'!M34</f>
        <v>0</v>
      </c>
      <c r="AY88" s="100">
        <f>'01 - Strecha'!M35</f>
        <v>0</v>
      </c>
      <c r="AZ88" s="100">
        <f>'01 - Strecha'!H32</f>
        <v>0</v>
      </c>
      <c r="BA88" s="100">
        <f>'01 - Strecha'!H33</f>
        <v>0</v>
      </c>
      <c r="BB88" s="100">
        <f>'01 - Strecha'!H34</f>
        <v>0</v>
      </c>
      <c r="BC88" s="100">
        <f>'01 - Strecha'!H35</f>
        <v>0</v>
      </c>
      <c r="BD88" s="102">
        <f>'01 - Strecha'!H36</f>
        <v>0</v>
      </c>
      <c r="BT88" s="103" t="s">
        <v>85</v>
      </c>
      <c r="BV88" s="103" t="s">
        <v>79</v>
      </c>
      <c r="BW88" s="103" t="s">
        <v>86</v>
      </c>
      <c r="BX88" s="103" t="s">
        <v>80</v>
      </c>
    </row>
    <row r="89" spans="1:89" s="5" customFormat="1" ht="22.5" customHeight="1">
      <c r="A89" s="94" t="s">
        <v>82</v>
      </c>
      <c r="B89" s="95"/>
      <c r="C89" s="96"/>
      <c r="D89" s="244" t="s">
        <v>87</v>
      </c>
      <c r="E89" s="244"/>
      <c r="F89" s="244"/>
      <c r="G89" s="244"/>
      <c r="H89" s="244"/>
      <c r="I89" s="97"/>
      <c r="J89" s="244" t="s">
        <v>88</v>
      </c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2">
        <f>'02 - Obvodový plášť'!M30</f>
        <v>0</v>
      </c>
      <c r="AH89" s="243"/>
      <c r="AI89" s="243"/>
      <c r="AJ89" s="243"/>
      <c r="AK89" s="243"/>
      <c r="AL89" s="243"/>
      <c r="AM89" s="243"/>
      <c r="AN89" s="242">
        <f>SUM(AG89,AT89)</f>
        <v>0</v>
      </c>
      <c r="AO89" s="243"/>
      <c r="AP89" s="243"/>
      <c r="AQ89" s="98"/>
      <c r="AS89" s="99">
        <f>'02 - Obvodový plášť'!M28</f>
        <v>0</v>
      </c>
      <c r="AT89" s="100">
        <f>ROUND(SUM(AV89:AW89),2)</f>
        <v>0</v>
      </c>
      <c r="AU89" s="101">
        <f>'02 - Obvodový plášť'!W121</f>
        <v>0</v>
      </c>
      <c r="AV89" s="100">
        <f>'02 - Obvodový plášť'!M32</f>
        <v>0</v>
      </c>
      <c r="AW89" s="100">
        <f>'02 - Obvodový plášť'!M33</f>
        <v>0</v>
      </c>
      <c r="AX89" s="100">
        <f>'02 - Obvodový plášť'!M34</f>
        <v>0</v>
      </c>
      <c r="AY89" s="100">
        <f>'02 - Obvodový plášť'!M35</f>
        <v>0</v>
      </c>
      <c r="AZ89" s="100">
        <f>'02 - Obvodový plášť'!H32</f>
        <v>0</v>
      </c>
      <c r="BA89" s="100">
        <f>'02 - Obvodový plášť'!H33</f>
        <v>0</v>
      </c>
      <c r="BB89" s="100">
        <f>'02 - Obvodový plášť'!H34</f>
        <v>0</v>
      </c>
      <c r="BC89" s="100">
        <f>'02 - Obvodový plášť'!H35</f>
        <v>0</v>
      </c>
      <c r="BD89" s="102">
        <f>'02 - Obvodový plášť'!H36</f>
        <v>0</v>
      </c>
      <c r="BT89" s="103" t="s">
        <v>85</v>
      </c>
      <c r="BV89" s="103" t="s">
        <v>79</v>
      </c>
      <c r="BW89" s="103" t="s">
        <v>89</v>
      </c>
      <c r="BX89" s="103" t="s">
        <v>80</v>
      </c>
    </row>
    <row r="90" spans="1:89" s="5" customFormat="1" ht="22.5" customHeight="1">
      <c r="A90" s="94" t="s">
        <v>82</v>
      </c>
      <c r="B90" s="95"/>
      <c r="C90" s="96"/>
      <c r="D90" s="244" t="s">
        <v>90</v>
      </c>
      <c r="E90" s="244"/>
      <c r="F90" s="244"/>
      <c r="G90" s="244"/>
      <c r="H90" s="244"/>
      <c r="I90" s="97"/>
      <c r="J90" s="244" t="s">
        <v>91</v>
      </c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2">
        <f>'03 - Spevnenie prasknutéh...'!M30</f>
        <v>0</v>
      </c>
      <c r="AH90" s="243"/>
      <c r="AI90" s="243"/>
      <c r="AJ90" s="243"/>
      <c r="AK90" s="243"/>
      <c r="AL90" s="243"/>
      <c r="AM90" s="243"/>
      <c r="AN90" s="242">
        <f>SUM(AG90,AT90)</f>
        <v>0</v>
      </c>
      <c r="AO90" s="243"/>
      <c r="AP90" s="243"/>
      <c r="AQ90" s="98"/>
      <c r="AS90" s="104">
        <f>'03 - Spevnenie prasknutéh...'!M28</f>
        <v>0</v>
      </c>
      <c r="AT90" s="105">
        <f>ROUND(SUM(AV90:AW90),2)</f>
        <v>0</v>
      </c>
      <c r="AU90" s="106">
        <f>'03 - Spevnenie prasknutéh...'!W118</f>
        <v>0</v>
      </c>
      <c r="AV90" s="105">
        <f>'03 - Spevnenie prasknutéh...'!M32</f>
        <v>0</v>
      </c>
      <c r="AW90" s="105">
        <f>'03 - Spevnenie prasknutéh...'!M33</f>
        <v>0</v>
      </c>
      <c r="AX90" s="105">
        <f>'03 - Spevnenie prasknutéh...'!M34</f>
        <v>0</v>
      </c>
      <c r="AY90" s="105">
        <f>'03 - Spevnenie prasknutéh...'!M35</f>
        <v>0</v>
      </c>
      <c r="AZ90" s="105">
        <f>'03 - Spevnenie prasknutéh...'!H32</f>
        <v>0</v>
      </c>
      <c r="BA90" s="105">
        <f>'03 - Spevnenie prasknutéh...'!H33</f>
        <v>0</v>
      </c>
      <c r="BB90" s="105">
        <f>'03 - Spevnenie prasknutéh...'!H34</f>
        <v>0</v>
      </c>
      <c r="BC90" s="105">
        <f>'03 - Spevnenie prasknutéh...'!H35</f>
        <v>0</v>
      </c>
      <c r="BD90" s="107">
        <f>'03 - Spevnenie prasknutéh...'!H36</f>
        <v>0</v>
      </c>
      <c r="BT90" s="103" t="s">
        <v>85</v>
      </c>
      <c r="BV90" s="103" t="s">
        <v>79</v>
      </c>
      <c r="BW90" s="103" t="s">
        <v>92</v>
      </c>
      <c r="BX90" s="103" t="s">
        <v>80</v>
      </c>
    </row>
    <row r="91" spans="1:89" ht="13.5">
      <c r="B91" s="24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5"/>
    </row>
    <row r="92" spans="1:89" s="1" customFormat="1" ht="30" customHeight="1">
      <c r="B92" s="37"/>
      <c r="C92" s="86" t="s">
        <v>93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250">
        <f>ROUND(SUM(AG93:AG96),2)</f>
        <v>0</v>
      </c>
      <c r="AH92" s="250"/>
      <c r="AI92" s="250"/>
      <c r="AJ92" s="250"/>
      <c r="AK92" s="250"/>
      <c r="AL92" s="250"/>
      <c r="AM92" s="250"/>
      <c r="AN92" s="250">
        <f>ROUND(SUM(AN93:AN96),2)</f>
        <v>0</v>
      </c>
      <c r="AO92" s="250"/>
      <c r="AP92" s="250"/>
      <c r="AQ92" s="39"/>
      <c r="AS92" s="82" t="s">
        <v>94</v>
      </c>
      <c r="AT92" s="83" t="s">
        <v>95</v>
      </c>
      <c r="AU92" s="83" t="s">
        <v>41</v>
      </c>
      <c r="AV92" s="84" t="s">
        <v>64</v>
      </c>
    </row>
    <row r="93" spans="1:89" s="1" customFormat="1" ht="19.899999999999999" customHeight="1">
      <c r="B93" s="37"/>
      <c r="C93" s="38"/>
      <c r="D93" s="108" t="s">
        <v>96</v>
      </c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245">
        <f>ROUND(AG87*AS93,2)</f>
        <v>0</v>
      </c>
      <c r="AH93" s="246"/>
      <c r="AI93" s="246"/>
      <c r="AJ93" s="246"/>
      <c r="AK93" s="246"/>
      <c r="AL93" s="246"/>
      <c r="AM93" s="246"/>
      <c r="AN93" s="246">
        <f>ROUND(AG93+AV93,2)</f>
        <v>0</v>
      </c>
      <c r="AO93" s="246"/>
      <c r="AP93" s="246"/>
      <c r="AQ93" s="39"/>
      <c r="AS93" s="109">
        <v>0</v>
      </c>
      <c r="AT93" s="110" t="s">
        <v>97</v>
      </c>
      <c r="AU93" s="110" t="s">
        <v>42</v>
      </c>
      <c r="AV93" s="111">
        <f>ROUND(IF(AU93="základná",AG93*L31,IF(AU93="znížená",AG93*L32,0)),2)</f>
        <v>0</v>
      </c>
      <c r="BV93" s="20" t="s">
        <v>98</v>
      </c>
      <c r="BY93" s="112">
        <f>IF(AU93="základná",AV93,0)</f>
        <v>0</v>
      </c>
      <c r="BZ93" s="112">
        <f>IF(AU93="znížená",AV93,0)</f>
        <v>0</v>
      </c>
      <c r="CA93" s="112">
        <v>0</v>
      </c>
      <c r="CB93" s="112">
        <v>0</v>
      </c>
      <c r="CC93" s="112">
        <v>0</v>
      </c>
      <c r="CD93" s="112">
        <f>IF(AU93="základná",AG93,0)</f>
        <v>0</v>
      </c>
      <c r="CE93" s="112">
        <f>IF(AU93="znížená",AG93,0)</f>
        <v>0</v>
      </c>
      <c r="CF93" s="112">
        <f>IF(AU93="zákl. prenesená",AG93,0)</f>
        <v>0</v>
      </c>
      <c r="CG93" s="112">
        <f>IF(AU93="zníž. prenesená",AG93,0)</f>
        <v>0</v>
      </c>
      <c r="CH93" s="112">
        <f>IF(AU93="nulová",AG93,0)</f>
        <v>0</v>
      </c>
      <c r="CI93" s="20">
        <f>IF(AU93="základná",1,IF(AU93="znížená",2,IF(AU93="zákl. prenesená",4,IF(AU93="zníž. prenesená",5,3))))</f>
        <v>1</v>
      </c>
      <c r="CJ93" s="20">
        <f>IF(AT93="stavebná časť",1,IF(8893="investičná časť",2,3))</f>
        <v>1</v>
      </c>
      <c r="CK93" s="20" t="str">
        <f>IF(D93="Vyplň vlastné","","x")</f>
        <v>x</v>
      </c>
    </row>
    <row r="94" spans="1:89" s="1" customFormat="1" ht="19.899999999999999" customHeight="1">
      <c r="B94" s="37"/>
      <c r="C94" s="38"/>
      <c r="D94" s="247" t="s">
        <v>99</v>
      </c>
      <c r="E94" s="248"/>
      <c r="F94" s="248"/>
      <c r="G94" s="248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8"/>
      <c r="AC94" s="38"/>
      <c r="AD94" s="38"/>
      <c r="AE94" s="38"/>
      <c r="AF94" s="38"/>
      <c r="AG94" s="245">
        <f>AG87*AS94</f>
        <v>0</v>
      </c>
      <c r="AH94" s="246"/>
      <c r="AI94" s="246"/>
      <c r="AJ94" s="246"/>
      <c r="AK94" s="246"/>
      <c r="AL94" s="246"/>
      <c r="AM94" s="246"/>
      <c r="AN94" s="246">
        <f>AG94+AV94</f>
        <v>0</v>
      </c>
      <c r="AO94" s="246"/>
      <c r="AP94" s="246"/>
      <c r="AQ94" s="39"/>
      <c r="AS94" s="113">
        <v>0</v>
      </c>
      <c r="AT94" s="114" t="s">
        <v>97</v>
      </c>
      <c r="AU94" s="114" t="s">
        <v>42</v>
      </c>
      <c r="AV94" s="115">
        <f>ROUND(IF(AU94="nulová",0,IF(OR(AU94="základná",AU94="zákl. prenesená"),AG94*L31,AG94*L32)),2)</f>
        <v>0</v>
      </c>
      <c r="BV94" s="20" t="s">
        <v>100</v>
      </c>
      <c r="BY94" s="112">
        <f>IF(AU94="základná",AV94,0)</f>
        <v>0</v>
      </c>
      <c r="BZ94" s="112">
        <f>IF(AU94="znížená",AV94,0)</f>
        <v>0</v>
      </c>
      <c r="CA94" s="112">
        <f>IF(AU94="zákl. prenesená",AV94,0)</f>
        <v>0</v>
      </c>
      <c r="CB94" s="112">
        <f>IF(AU94="zníž. prenesená",AV94,0)</f>
        <v>0</v>
      </c>
      <c r="CC94" s="112">
        <f>IF(AU94="nulová",AV94,0)</f>
        <v>0</v>
      </c>
      <c r="CD94" s="112">
        <f>IF(AU94="základná",AG94,0)</f>
        <v>0</v>
      </c>
      <c r="CE94" s="112">
        <f>IF(AU94="znížená",AG94,0)</f>
        <v>0</v>
      </c>
      <c r="CF94" s="112">
        <f>IF(AU94="zákl. prenesená",AG94,0)</f>
        <v>0</v>
      </c>
      <c r="CG94" s="112">
        <f>IF(AU94="zníž. prenesená",AG94,0)</f>
        <v>0</v>
      </c>
      <c r="CH94" s="112">
        <f>IF(AU94="nulová",AG94,0)</f>
        <v>0</v>
      </c>
      <c r="CI94" s="20">
        <f>IF(AU94="základná",1,IF(AU94="znížená",2,IF(AU94="zákl. prenesená",4,IF(AU94="zníž. prenesená",5,3))))</f>
        <v>1</v>
      </c>
      <c r="CJ94" s="20">
        <f>IF(AT94="stavebná časť",1,IF(8894="investičná časť",2,3))</f>
        <v>1</v>
      </c>
      <c r="CK94" s="20" t="str">
        <f>IF(D94="Vyplň vlastné","","x")</f>
        <v/>
      </c>
    </row>
    <row r="95" spans="1:89" s="1" customFormat="1" ht="19.899999999999999" customHeight="1">
      <c r="B95" s="37"/>
      <c r="C95" s="38"/>
      <c r="D95" s="247" t="s">
        <v>99</v>
      </c>
      <c r="E95" s="248"/>
      <c r="F95" s="248"/>
      <c r="G95" s="248"/>
      <c r="H95" s="248"/>
      <c r="I95" s="248"/>
      <c r="J95" s="248"/>
      <c r="K95" s="248"/>
      <c r="L95" s="248"/>
      <c r="M95" s="248"/>
      <c r="N95" s="248"/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38"/>
      <c r="AD95" s="38"/>
      <c r="AE95" s="38"/>
      <c r="AF95" s="38"/>
      <c r="AG95" s="245">
        <f>AG87*AS95</f>
        <v>0</v>
      </c>
      <c r="AH95" s="246"/>
      <c r="AI95" s="246"/>
      <c r="AJ95" s="246"/>
      <c r="AK95" s="246"/>
      <c r="AL95" s="246"/>
      <c r="AM95" s="246"/>
      <c r="AN95" s="246">
        <f>AG95+AV95</f>
        <v>0</v>
      </c>
      <c r="AO95" s="246"/>
      <c r="AP95" s="246"/>
      <c r="AQ95" s="39"/>
      <c r="AS95" s="113">
        <v>0</v>
      </c>
      <c r="AT95" s="114" t="s">
        <v>97</v>
      </c>
      <c r="AU95" s="114" t="s">
        <v>42</v>
      </c>
      <c r="AV95" s="115">
        <f>ROUND(IF(AU95="nulová",0,IF(OR(AU95="základná",AU95="zákl. prenesená"),AG95*L31,AG95*L32)),2)</f>
        <v>0</v>
      </c>
      <c r="BV95" s="20" t="s">
        <v>100</v>
      </c>
      <c r="BY95" s="112">
        <f>IF(AU95="základná",AV95,0)</f>
        <v>0</v>
      </c>
      <c r="BZ95" s="112">
        <f>IF(AU95="znížená",AV95,0)</f>
        <v>0</v>
      </c>
      <c r="CA95" s="112">
        <f>IF(AU95="zákl. prenesená",AV95,0)</f>
        <v>0</v>
      </c>
      <c r="CB95" s="112">
        <f>IF(AU95="zníž. prenesená",AV95,0)</f>
        <v>0</v>
      </c>
      <c r="CC95" s="112">
        <f>IF(AU95="nulová",AV95,0)</f>
        <v>0</v>
      </c>
      <c r="CD95" s="112">
        <f>IF(AU95="základná",AG95,0)</f>
        <v>0</v>
      </c>
      <c r="CE95" s="112">
        <f>IF(AU95="znížená",AG95,0)</f>
        <v>0</v>
      </c>
      <c r="CF95" s="112">
        <f>IF(AU95="zákl. prenesená",AG95,0)</f>
        <v>0</v>
      </c>
      <c r="CG95" s="112">
        <f>IF(AU95="zníž. prenesená",AG95,0)</f>
        <v>0</v>
      </c>
      <c r="CH95" s="112">
        <f>IF(AU95="nulová",AG95,0)</f>
        <v>0</v>
      </c>
      <c r="CI95" s="20">
        <f>IF(AU95="základná",1,IF(AU95="znížená",2,IF(AU95="zákl. prenesená",4,IF(AU95="zníž. prenesená",5,3))))</f>
        <v>1</v>
      </c>
      <c r="CJ95" s="20">
        <f>IF(AT95="stavebná časť",1,IF(8895="investičná časť",2,3))</f>
        <v>1</v>
      </c>
      <c r="CK95" s="20" t="str">
        <f>IF(D95="Vyplň vlastné","","x")</f>
        <v/>
      </c>
    </row>
    <row r="96" spans="1:89" s="1" customFormat="1" ht="19.899999999999999" customHeight="1">
      <c r="B96" s="37"/>
      <c r="C96" s="38"/>
      <c r="D96" s="247" t="s">
        <v>99</v>
      </c>
      <c r="E96" s="248"/>
      <c r="F96" s="248"/>
      <c r="G96" s="248"/>
      <c r="H96" s="248"/>
      <c r="I96" s="248"/>
      <c r="J96" s="248"/>
      <c r="K96" s="248"/>
      <c r="L96" s="248"/>
      <c r="M96" s="248"/>
      <c r="N96" s="248"/>
      <c r="O96" s="248"/>
      <c r="P96" s="248"/>
      <c r="Q96" s="248"/>
      <c r="R96" s="248"/>
      <c r="S96" s="248"/>
      <c r="T96" s="248"/>
      <c r="U96" s="248"/>
      <c r="V96" s="248"/>
      <c r="W96" s="248"/>
      <c r="X96" s="248"/>
      <c r="Y96" s="248"/>
      <c r="Z96" s="248"/>
      <c r="AA96" s="248"/>
      <c r="AB96" s="248"/>
      <c r="AC96" s="38"/>
      <c r="AD96" s="38"/>
      <c r="AE96" s="38"/>
      <c r="AF96" s="38"/>
      <c r="AG96" s="245">
        <f>AG87*AS96</f>
        <v>0</v>
      </c>
      <c r="AH96" s="246"/>
      <c r="AI96" s="246"/>
      <c r="AJ96" s="246"/>
      <c r="AK96" s="246"/>
      <c r="AL96" s="246"/>
      <c r="AM96" s="246"/>
      <c r="AN96" s="246">
        <f>AG96+AV96</f>
        <v>0</v>
      </c>
      <c r="AO96" s="246"/>
      <c r="AP96" s="246"/>
      <c r="AQ96" s="39"/>
      <c r="AS96" s="116">
        <v>0</v>
      </c>
      <c r="AT96" s="117" t="s">
        <v>97</v>
      </c>
      <c r="AU96" s="117" t="s">
        <v>42</v>
      </c>
      <c r="AV96" s="118">
        <f>ROUND(IF(AU96="nulová",0,IF(OR(AU96="základná",AU96="zákl. prenesená"),AG96*L31,AG96*L32)),2)</f>
        <v>0</v>
      </c>
      <c r="BV96" s="20" t="s">
        <v>100</v>
      </c>
      <c r="BY96" s="112">
        <f>IF(AU96="základná",AV96,0)</f>
        <v>0</v>
      </c>
      <c r="BZ96" s="112">
        <f>IF(AU96="znížená",AV96,0)</f>
        <v>0</v>
      </c>
      <c r="CA96" s="112">
        <f>IF(AU96="zákl. prenesená",AV96,0)</f>
        <v>0</v>
      </c>
      <c r="CB96" s="112">
        <f>IF(AU96="zníž. prenesená",AV96,0)</f>
        <v>0</v>
      </c>
      <c r="CC96" s="112">
        <f>IF(AU96="nulová",AV96,0)</f>
        <v>0</v>
      </c>
      <c r="CD96" s="112">
        <f>IF(AU96="základná",AG96,0)</f>
        <v>0</v>
      </c>
      <c r="CE96" s="112">
        <f>IF(AU96="znížená",AG96,0)</f>
        <v>0</v>
      </c>
      <c r="CF96" s="112">
        <f>IF(AU96="zákl. prenesená",AG96,0)</f>
        <v>0</v>
      </c>
      <c r="CG96" s="112">
        <f>IF(AU96="zníž. prenesená",AG96,0)</f>
        <v>0</v>
      </c>
      <c r="CH96" s="112">
        <f>IF(AU96="nulová",AG96,0)</f>
        <v>0</v>
      </c>
      <c r="CI96" s="20">
        <f>IF(AU96="základná",1,IF(AU96="znížená",2,IF(AU96="zákl. prenesená",4,IF(AU96="zníž. prenesená",5,3))))</f>
        <v>1</v>
      </c>
      <c r="CJ96" s="20">
        <f>IF(AT96="stavebná časť",1,IF(8896="investičná časť",2,3))</f>
        <v>1</v>
      </c>
      <c r="CK96" s="20" t="str">
        <f>IF(D96="Vyplň vlastné","","x")</f>
        <v/>
      </c>
    </row>
    <row r="97" spans="2:43" s="1" customFormat="1" ht="10.9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9"/>
    </row>
    <row r="98" spans="2:43" s="1" customFormat="1" ht="30" customHeight="1">
      <c r="B98" s="37"/>
      <c r="C98" s="119" t="s">
        <v>101</v>
      </c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251">
        <f>ROUND(AG87+AG92,2)</f>
        <v>0</v>
      </c>
      <c r="AH98" s="251"/>
      <c r="AI98" s="251"/>
      <c r="AJ98" s="251"/>
      <c r="AK98" s="251"/>
      <c r="AL98" s="251"/>
      <c r="AM98" s="251"/>
      <c r="AN98" s="251">
        <f>AN87+AN92</f>
        <v>0</v>
      </c>
      <c r="AO98" s="251"/>
      <c r="AP98" s="251"/>
      <c r="AQ98" s="39"/>
    </row>
    <row r="99" spans="2:43" s="1" customFormat="1" ht="6.95" customHeight="1">
      <c r="B99" s="61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3"/>
    </row>
  </sheetData>
  <sheetProtection password="CC35" sheet="1" objects="1" scenarios="1" formatCells="0" formatColumns="0" formatRows="0" sort="0" autoFilter="0"/>
  <mergeCells count="66">
    <mergeCell ref="AG92:AM92"/>
    <mergeCell ref="AN92:AP92"/>
    <mergeCell ref="AG98:AM98"/>
    <mergeCell ref="AN98:AP98"/>
    <mergeCell ref="AR2:BE2"/>
    <mergeCell ref="D95:AB95"/>
    <mergeCell ref="AG95:AM95"/>
    <mergeCell ref="AN95:AP95"/>
    <mergeCell ref="D96:AB96"/>
    <mergeCell ref="AG96:AM96"/>
    <mergeCell ref="AN96:AP96"/>
    <mergeCell ref="AG93:AM93"/>
    <mergeCell ref="AN93:AP93"/>
    <mergeCell ref="D94:AB94"/>
    <mergeCell ref="AG94:AM94"/>
    <mergeCell ref="AN94:AP94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é sú hodnoty základná, znížená, nulová." sqref="AU93:AU97">
      <formula1>"základná, znížená, nulová"</formula1>
    </dataValidation>
    <dataValidation type="list" allowBlank="1" showInputMessage="1" showErrorMessage="1" error="Povolené sú hodnoty stavebná časť, technologická časť, investičná časť." sqref="AT93:AT97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01 - Strecha'!C2" display="/"/>
    <hyperlink ref="A89" location="'02 - Obvodový plášť'!C2" display="/"/>
    <hyperlink ref="A90" location="'03 - Spevnenie prasknutéh...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9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1"/>
      <c r="B1" s="14"/>
      <c r="C1" s="14"/>
      <c r="D1" s="15" t="s">
        <v>1</v>
      </c>
      <c r="E1" s="14"/>
      <c r="F1" s="16" t="s">
        <v>102</v>
      </c>
      <c r="G1" s="16"/>
      <c r="H1" s="301" t="s">
        <v>103</v>
      </c>
      <c r="I1" s="301"/>
      <c r="J1" s="301"/>
      <c r="K1" s="301"/>
      <c r="L1" s="16" t="s">
        <v>104</v>
      </c>
      <c r="M1" s="14"/>
      <c r="N1" s="14"/>
      <c r="O1" s="15" t="s">
        <v>105</v>
      </c>
      <c r="P1" s="14"/>
      <c r="Q1" s="14"/>
      <c r="R1" s="14"/>
      <c r="S1" s="16" t="s">
        <v>106</v>
      </c>
      <c r="T1" s="16"/>
      <c r="U1" s="121"/>
      <c r="V1" s="121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07" t="s">
        <v>7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S2" s="252" t="s">
        <v>8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20" t="s">
        <v>86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77</v>
      </c>
    </row>
    <row r="4" spans="1:66" ht="36.950000000000003" customHeight="1">
      <c r="B4" s="24"/>
      <c r="C4" s="209" t="s">
        <v>107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5"/>
      <c r="T4" s="26" t="s">
        <v>12</v>
      </c>
      <c r="AT4" s="20" t="s">
        <v>6</v>
      </c>
    </row>
    <row r="5" spans="1:66" ht="6.95" customHeight="1">
      <c r="B5" s="2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5"/>
    </row>
    <row r="6" spans="1:66" ht="25.35" customHeight="1">
      <c r="B6" s="24"/>
      <c r="C6" s="28"/>
      <c r="D6" s="32" t="s">
        <v>17</v>
      </c>
      <c r="E6" s="28"/>
      <c r="F6" s="254" t="str">
        <f>'Rekapitulácia stavby'!K6</f>
        <v>Rekonštrukcia domu smútku Dolný Badín-havarijný stav</v>
      </c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8"/>
      <c r="R6" s="25"/>
    </row>
    <row r="7" spans="1:66" s="1" customFormat="1" ht="32.85" customHeight="1">
      <c r="B7" s="37"/>
      <c r="C7" s="38"/>
      <c r="D7" s="31" t="s">
        <v>108</v>
      </c>
      <c r="E7" s="38"/>
      <c r="F7" s="215" t="s">
        <v>109</v>
      </c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38"/>
      <c r="R7" s="39"/>
    </row>
    <row r="8" spans="1:66" s="1" customFormat="1" ht="14.45" customHeight="1">
      <c r="B8" s="37"/>
      <c r="C8" s="38"/>
      <c r="D8" s="32" t="s">
        <v>19</v>
      </c>
      <c r="E8" s="38"/>
      <c r="F8" s="30" t="s">
        <v>20</v>
      </c>
      <c r="G8" s="38"/>
      <c r="H8" s="38"/>
      <c r="I8" s="38"/>
      <c r="J8" s="38"/>
      <c r="K8" s="38"/>
      <c r="L8" s="38"/>
      <c r="M8" s="32" t="s">
        <v>21</v>
      </c>
      <c r="N8" s="38"/>
      <c r="O8" s="30" t="s">
        <v>20</v>
      </c>
      <c r="P8" s="38"/>
      <c r="Q8" s="38"/>
      <c r="R8" s="39"/>
    </row>
    <row r="9" spans="1:66" s="1" customFormat="1" ht="14.45" customHeight="1">
      <c r="B9" s="37"/>
      <c r="C9" s="38"/>
      <c r="D9" s="32" t="s">
        <v>22</v>
      </c>
      <c r="E9" s="38"/>
      <c r="F9" s="30" t="s">
        <v>23</v>
      </c>
      <c r="G9" s="38"/>
      <c r="H9" s="38"/>
      <c r="I9" s="38"/>
      <c r="J9" s="38"/>
      <c r="K9" s="38"/>
      <c r="L9" s="38"/>
      <c r="M9" s="32" t="s">
        <v>24</v>
      </c>
      <c r="N9" s="38"/>
      <c r="O9" s="257" t="str">
        <f>'Rekapitulácia stavby'!AN8</f>
        <v>22. 3. 2018</v>
      </c>
      <c r="P9" s="258"/>
      <c r="Q9" s="38"/>
      <c r="R9" s="39"/>
    </row>
    <row r="10" spans="1:66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1:66" s="1" customFormat="1" ht="14.45" customHeight="1">
      <c r="B11" s="37"/>
      <c r="C11" s="38"/>
      <c r="D11" s="32" t="s">
        <v>26</v>
      </c>
      <c r="E11" s="38"/>
      <c r="F11" s="38"/>
      <c r="G11" s="38"/>
      <c r="H11" s="38"/>
      <c r="I11" s="38"/>
      <c r="J11" s="38"/>
      <c r="K11" s="38"/>
      <c r="L11" s="38"/>
      <c r="M11" s="32" t="s">
        <v>27</v>
      </c>
      <c r="N11" s="38"/>
      <c r="O11" s="213" t="s">
        <v>20</v>
      </c>
      <c r="P11" s="213"/>
      <c r="Q11" s="38"/>
      <c r="R11" s="39"/>
    </row>
    <row r="12" spans="1:66" s="1" customFormat="1" ht="18" customHeight="1">
      <c r="B12" s="37"/>
      <c r="C12" s="38"/>
      <c r="D12" s="38"/>
      <c r="E12" s="30" t="s">
        <v>110</v>
      </c>
      <c r="F12" s="38"/>
      <c r="G12" s="38"/>
      <c r="H12" s="38"/>
      <c r="I12" s="38"/>
      <c r="J12" s="38"/>
      <c r="K12" s="38"/>
      <c r="L12" s="38"/>
      <c r="M12" s="32" t="s">
        <v>29</v>
      </c>
      <c r="N12" s="38"/>
      <c r="O12" s="213" t="s">
        <v>20</v>
      </c>
      <c r="P12" s="213"/>
      <c r="Q12" s="38"/>
      <c r="R12" s="39"/>
    </row>
    <row r="13" spans="1:66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1:66" s="1" customFormat="1" ht="14.45" customHeight="1">
      <c r="B14" s="37"/>
      <c r="C14" s="38"/>
      <c r="D14" s="32" t="s">
        <v>30</v>
      </c>
      <c r="E14" s="38"/>
      <c r="F14" s="38"/>
      <c r="G14" s="38"/>
      <c r="H14" s="38"/>
      <c r="I14" s="38"/>
      <c r="J14" s="38"/>
      <c r="K14" s="38"/>
      <c r="L14" s="38"/>
      <c r="M14" s="32" t="s">
        <v>27</v>
      </c>
      <c r="N14" s="38"/>
      <c r="O14" s="259" t="s">
        <v>20</v>
      </c>
      <c r="P14" s="213"/>
      <c r="Q14" s="38"/>
      <c r="R14" s="39"/>
    </row>
    <row r="15" spans="1:66" s="1" customFormat="1" ht="18" customHeight="1">
      <c r="B15" s="37"/>
      <c r="C15" s="38"/>
      <c r="D15" s="38"/>
      <c r="E15" s="259" t="s">
        <v>111</v>
      </c>
      <c r="F15" s="260"/>
      <c r="G15" s="260"/>
      <c r="H15" s="260"/>
      <c r="I15" s="260"/>
      <c r="J15" s="260"/>
      <c r="K15" s="260"/>
      <c r="L15" s="260"/>
      <c r="M15" s="32" t="s">
        <v>29</v>
      </c>
      <c r="N15" s="38"/>
      <c r="O15" s="259" t="s">
        <v>20</v>
      </c>
      <c r="P15" s="213"/>
      <c r="Q15" s="38"/>
      <c r="R15" s="39"/>
    </row>
    <row r="16" spans="1:66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2" t="s">
        <v>32</v>
      </c>
      <c r="E17" s="38"/>
      <c r="F17" s="38"/>
      <c r="G17" s="38"/>
      <c r="H17" s="38"/>
      <c r="I17" s="38"/>
      <c r="J17" s="38"/>
      <c r="K17" s="38"/>
      <c r="L17" s="38"/>
      <c r="M17" s="32" t="s">
        <v>27</v>
      </c>
      <c r="N17" s="38"/>
      <c r="O17" s="213" t="s">
        <v>20</v>
      </c>
      <c r="P17" s="213"/>
      <c r="Q17" s="38"/>
      <c r="R17" s="39"/>
    </row>
    <row r="18" spans="2:18" s="1" customFormat="1" ht="18" customHeight="1">
      <c r="B18" s="37"/>
      <c r="C18" s="38"/>
      <c r="D18" s="38"/>
      <c r="E18" s="30" t="s">
        <v>33</v>
      </c>
      <c r="F18" s="38"/>
      <c r="G18" s="38"/>
      <c r="H18" s="38"/>
      <c r="I18" s="38"/>
      <c r="J18" s="38"/>
      <c r="K18" s="38"/>
      <c r="L18" s="38"/>
      <c r="M18" s="32" t="s">
        <v>29</v>
      </c>
      <c r="N18" s="38"/>
      <c r="O18" s="213" t="s">
        <v>20</v>
      </c>
      <c r="P18" s="213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2" t="s">
        <v>36</v>
      </c>
      <c r="E20" s="38"/>
      <c r="F20" s="38"/>
      <c r="G20" s="38"/>
      <c r="H20" s="38"/>
      <c r="I20" s="38"/>
      <c r="J20" s="38"/>
      <c r="K20" s="38"/>
      <c r="L20" s="38"/>
      <c r="M20" s="32" t="s">
        <v>27</v>
      </c>
      <c r="N20" s="38"/>
      <c r="O20" s="213" t="str">
        <f>IF('Rekapitulácia stavby'!AN19="","",'Rekapitulácia stavby'!AN19)</f>
        <v/>
      </c>
      <c r="P20" s="213"/>
      <c r="Q20" s="38"/>
      <c r="R20" s="39"/>
    </row>
    <row r="21" spans="2:18" s="1" customFormat="1" ht="18" customHeight="1">
      <c r="B21" s="37"/>
      <c r="C21" s="38"/>
      <c r="D21" s="38"/>
      <c r="E21" s="30" t="str">
        <f>IF('Rekapitulácia stavby'!E20="","",'Rekapitulácia stavby'!E20)</f>
        <v xml:space="preserve"> </v>
      </c>
      <c r="F21" s="38"/>
      <c r="G21" s="38"/>
      <c r="H21" s="38"/>
      <c r="I21" s="38"/>
      <c r="J21" s="38"/>
      <c r="K21" s="38"/>
      <c r="L21" s="38"/>
      <c r="M21" s="32" t="s">
        <v>29</v>
      </c>
      <c r="N21" s="38"/>
      <c r="O21" s="213" t="str">
        <f>IF('Rekapitulácia stavby'!AN20="","",'Rekapitulácia stavby'!AN20)</f>
        <v/>
      </c>
      <c r="P21" s="213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2" t="s">
        <v>37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22.5" customHeight="1">
      <c r="B24" s="37"/>
      <c r="C24" s="38"/>
      <c r="D24" s="38"/>
      <c r="E24" s="218" t="s">
        <v>20</v>
      </c>
      <c r="F24" s="218"/>
      <c r="G24" s="218"/>
      <c r="H24" s="218"/>
      <c r="I24" s="218"/>
      <c r="J24" s="218"/>
      <c r="K24" s="218"/>
      <c r="L24" s="218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22" t="s">
        <v>112</v>
      </c>
      <c r="E27" s="38"/>
      <c r="F27" s="38"/>
      <c r="G27" s="38"/>
      <c r="H27" s="38"/>
      <c r="I27" s="38"/>
      <c r="J27" s="38"/>
      <c r="K27" s="38"/>
      <c r="L27" s="38"/>
      <c r="M27" s="219">
        <f>N88</f>
        <v>0</v>
      </c>
      <c r="N27" s="219"/>
      <c r="O27" s="219"/>
      <c r="P27" s="219"/>
      <c r="Q27" s="38"/>
      <c r="R27" s="39"/>
    </row>
    <row r="28" spans="2:18" s="1" customFormat="1" ht="14.45" customHeight="1">
      <c r="B28" s="37"/>
      <c r="C28" s="38"/>
      <c r="D28" s="36" t="s">
        <v>96</v>
      </c>
      <c r="E28" s="38"/>
      <c r="F28" s="38"/>
      <c r="G28" s="38"/>
      <c r="H28" s="38"/>
      <c r="I28" s="38"/>
      <c r="J28" s="38"/>
      <c r="K28" s="38"/>
      <c r="L28" s="38"/>
      <c r="M28" s="219">
        <f>N99</f>
        <v>0</v>
      </c>
      <c r="N28" s="219"/>
      <c r="O28" s="219"/>
      <c r="P28" s="219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23" t="s">
        <v>40</v>
      </c>
      <c r="E30" s="38"/>
      <c r="F30" s="38"/>
      <c r="G30" s="38"/>
      <c r="H30" s="38"/>
      <c r="I30" s="38"/>
      <c r="J30" s="38"/>
      <c r="K30" s="38"/>
      <c r="L30" s="38"/>
      <c r="M30" s="261">
        <f>ROUND(M27+M28,2)</f>
        <v>0</v>
      </c>
      <c r="N30" s="256"/>
      <c r="O30" s="256"/>
      <c r="P30" s="256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41</v>
      </c>
      <c r="E32" s="44" t="s">
        <v>42</v>
      </c>
      <c r="F32" s="45">
        <v>0.2</v>
      </c>
      <c r="G32" s="124" t="s">
        <v>43</v>
      </c>
      <c r="H32" s="262">
        <f>(SUM(BE99:BE106)+SUM(BE124:BE192))</f>
        <v>0</v>
      </c>
      <c r="I32" s="256"/>
      <c r="J32" s="256"/>
      <c r="K32" s="38"/>
      <c r="L32" s="38"/>
      <c r="M32" s="262">
        <f>ROUND((SUM(BE99:BE106)+SUM(BE124:BE192)), 2)*F32</f>
        <v>0</v>
      </c>
      <c r="N32" s="256"/>
      <c r="O32" s="256"/>
      <c r="P32" s="256"/>
      <c r="Q32" s="38"/>
      <c r="R32" s="39"/>
    </row>
    <row r="33" spans="2:18" s="1" customFormat="1" ht="14.45" customHeight="1">
      <c r="B33" s="37"/>
      <c r="C33" s="38"/>
      <c r="D33" s="38"/>
      <c r="E33" s="44" t="s">
        <v>44</v>
      </c>
      <c r="F33" s="45">
        <v>0.2</v>
      </c>
      <c r="G33" s="124" t="s">
        <v>43</v>
      </c>
      <c r="H33" s="262">
        <f>(SUM(BF99:BF106)+SUM(BF124:BF192))</f>
        <v>0</v>
      </c>
      <c r="I33" s="256"/>
      <c r="J33" s="256"/>
      <c r="K33" s="38"/>
      <c r="L33" s="38"/>
      <c r="M33" s="262">
        <f>ROUND((SUM(BF99:BF106)+SUM(BF124:BF192)), 2)*F33</f>
        <v>0</v>
      </c>
      <c r="N33" s="256"/>
      <c r="O33" s="256"/>
      <c r="P33" s="256"/>
      <c r="Q33" s="38"/>
      <c r="R33" s="39"/>
    </row>
    <row r="34" spans="2:18" s="1" customFormat="1" ht="14.45" hidden="1" customHeight="1">
      <c r="B34" s="37"/>
      <c r="C34" s="38"/>
      <c r="D34" s="38"/>
      <c r="E34" s="44" t="s">
        <v>45</v>
      </c>
      <c r="F34" s="45">
        <v>0.2</v>
      </c>
      <c r="G34" s="124" t="s">
        <v>43</v>
      </c>
      <c r="H34" s="262">
        <f>(SUM(BG99:BG106)+SUM(BG124:BG192))</f>
        <v>0</v>
      </c>
      <c r="I34" s="256"/>
      <c r="J34" s="256"/>
      <c r="K34" s="38"/>
      <c r="L34" s="38"/>
      <c r="M34" s="262">
        <v>0</v>
      </c>
      <c r="N34" s="256"/>
      <c r="O34" s="256"/>
      <c r="P34" s="256"/>
      <c r="Q34" s="38"/>
      <c r="R34" s="39"/>
    </row>
    <row r="35" spans="2:18" s="1" customFormat="1" ht="14.45" hidden="1" customHeight="1">
      <c r="B35" s="37"/>
      <c r="C35" s="38"/>
      <c r="D35" s="38"/>
      <c r="E35" s="44" t="s">
        <v>46</v>
      </c>
      <c r="F35" s="45">
        <v>0.2</v>
      </c>
      <c r="G35" s="124" t="s">
        <v>43</v>
      </c>
      <c r="H35" s="262">
        <f>(SUM(BH99:BH106)+SUM(BH124:BH192))</f>
        <v>0</v>
      </c>
      <c r="I35" s="256"/>
      <c r="J35" s="256"/>
      <c r="K35" s="38"/>
      <c r="L35" s="38"/>
      <c r="M35" s="262">
        <v>0</v>
      </c>
      <c r="N35" s="256"/>
      <c r="O35" s="256"/>
      <c r="P35" s="256"/>
      <c r="Q35" s="38"/>
      <c r="R35" s="39"/>
    </row>
    <row r="36" spans="2:18" s="1" customFormat="1" ht="14.45" hidden="1" customHeight="1">
      <c r="B36" s="37"/>
      <c r="C36" s="38"/>
      <c r="D36" s="38"/>
      <c r="E36" s="44" t="s">
        <v>47</v>
      </c>
      <c r="F36" s="45">
        <v>0</v>
      </c>
      <c r="G36" s="124" t="s">
        <v>43</v>
      </c>
      <c r="H36" s="262">
        <f>(SUM(BI99:BI106)+SUM(BI124:BI192))</f>
        <v>0</v>
      </c>
      <c r="I36" s="256"/>
      <c r="J36" s="256"/>
      <c r="K36" s="38"/>
      <c r="L36" s="38"/>
      <c r="M36" s="262">
        <v>0</v>
      </c>
      <c r="N36" s="256"/>
      <c r="O36" s="256"/>
      <c r="P36" s="256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20"/>
      <c r="D38" s="125" t="s">
        <v>48</v>
      </c>
      <c r="E38" s="81"/>
      <c r="F38" s="81"/>
      <c r="G38" s="126" t="s">
        <v>49</v>
      </c>
      <c r="H38" s="127" t="s">
        <v>50</v>
      </c>
      <c r="I38" s="81"/>
      <c r="J38" s="81"/>
      <c r="K38" s="81"/>
      <c r="L38" s="263">
        <f>SUM(M30:M36)</f>
        <v>0</v>
      </c>
      <c r="M38" s="263"/>
      <c r="N38" s="263"/>
      <c r="O38" s="263"/>
      <c r="P38" s="264"/>
      <c r="Q38" s="120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3.5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5"/>
    </row>
    <row r="42" spans="2:18" ht="13.5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5"/>
    </row>
    <row r="43" spans="2:18" ht="13.5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5"/>
    </row>
    <row r="44" spans="2:18" ht="13.5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5"/>
    </row>
    <row r="45" spans="2:18" ht="13.5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5"/>
    </row>
    <row r="46" spans="2:18" ht="13.5">
      <c r="B46" s="2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5"/>
    </row>
    <row r="47" spans="2:18" ht="13.5">
      <c r="B47" s="2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5"/>
    </row>
    <row r="48" spans="2:18" ht="13.5">
      <c r="B48" s="2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5"/>
    </row>
    <row r="49" spans="2:18" ht="13.5">
      <c r="B49" s="24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5"/>
    </row>
    <row r="50" spans="2:18" s="1" customFormat="1">
      <c r="B50" s="37"/>
      <c r="C50" s="38"/>
      <c r="D50" s="52" t="s">
        <v>51</v>
      </c>
      <c r="E50" s="53"/>
      <c r="F50" s="53"/>
      <c r="G50" s="53"/>
      <c r="H50" s="54"/>
      <c r="I50" s="38"/>
      <c r="J50" s="52" t="s">
        <v>52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4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5"/>
    </row>
    <row r="52" spans="2:18" ht="13.5">
      <c r="B52" s="24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5"/>
    </row>
    <row r="53" spans="2:18" ht="13.5">
      <c r="B53" s="24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5"/>
    </row>
    <row r="54" spans="2:18" ht="13.5">
      <c r="B54" s="24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5"/>
    </row>
    <row r="55" spans="2:18" ht="13.5">
      <c r="B55" s="24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5"/>
    </row>
    <row r="56" spans="2:18" ht="13.5">
      <c r="B56" s="24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5"/>
    </row>
    <row r="57" spans="2:18" ht="13.5">
      <c r="B57" s="24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5"/>
    </row>
    <row r="58" spans="2:18" ht="13.5">
      <c r="B58" s="24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5"/>
    </row>
    <row r="59" spans="2:18" s="1" customFormat="1">
      <c r="B59" s="37"/>
      <c r="C59" s="38"/>
      <c r="D59" s="57" t="s">
        <v>53</v>
      </c>
      <c r="E59" s="58"/>
      <c r="F59" s="58"/>
      <c r="G59" s="59" t="s">
        <v>54</v>
      </c>
      <c r="H59" s="60"/>
      <c r="I59" s="38"/>
      <c r="J59" s="57" t="s">
        <v>53</v>
      </c>
      <c r="K59" s="58"/>
      <c r="L59" s="58"/>
      <c r="M59" s="58"/>
      <c r="N59" s="59" t="s">
        <v>54</v>
      </c>
      <c r="O59" s="58"/>
      <c r="P59" s="60"/>
      <c r="Q59" s="38"/>
      <c r="R59" s="39"/>
    </row>
    <row r="60" spans="2:18" ht="13.5">
      <c r="B60" s="24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5"/>
    </row>
    <row r="61" spans="2:18" s="1" customFormat="1">
      <c r="B61" s="37"/>
      <c r="C61" s="38"/>
      <c r="D61" s="52" t="s">
        <v>55</v>
      </c>
      <c r="E61" s="53"/>
      <c r="F61" s="53"/>
      <c r="G61" s="53"/>
      <c r="H61" s="54"/>
      <c r="I61" s="38"/>
      <c r="J61" s="52" t="s">
        <v>56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4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5"/>
    </row>
    <row r="63" spans="2:18" ht="13.5">
      <c r="B63" s="24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5"/>
    </row>
    <row r="64" spans="2:18" ht="13.5">
      <c r="B64" s="24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5"/>
    </row>
    <row r="65" spans="2:21" ht="13.5">
      <c r="B65" s="24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5"/>
    </row>
    <row r="66" spans="2:21" ht="13.5">
      <c r="B66" s="24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5"/>
    </row>
    <row r="67" spans="2:21" ht="13.5">
      <c r="B67" s="24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5"/>
    </row>
    <row r="68" spans="2:21" ht="13.5">
      <c r="B68" s="24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5"/>
    </row>
    <row r="69" spans="2:21" ht="13.5">
      <c r="B69" s="24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5"/>
    </row>
    <row r="70" spans="2:21" s="1" customFormat="1">
      <c r="B70" s="37"/>
      <c r="C70" s="38"/>
      <c r="D70" s="57" t="s">
        <v>53</v>
      </c>
      <c r="E70" s="58"/>
      <c r="F70" s="58"/>
      <c r="G70" s="59" t="s">
        <v>54</v>
      </c>
      <c r="H70" s="60"/>
      <c r="I70" s="38"/>
      <c r="J70" s="57" t="s">
        <v>53</v>
      </c>
      <c r="K70" s="58"/>
      <c r="L70" s="58"/>
      <c r="M70" s="58"/>
      <c r="N70" s="59" t="s">
        <v>54</v>
      </c>
      <c r="O70" s="58"/>
      <c r="P70" s="60"/>
      <c r="Q70" s="38"/>
      <c r="R70" s="39"/>
    </row>
    <row r="71" spans="2:21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21" s="1" customFormat="1" ht="6.95" customHeight="1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30"/>
    </row>
    <row r="76" spans="2:21" s="1" customFormat="1" ht="36.950000000000003" customHeight="1">
      <c r="B76" s="37"/>
      <c r="C76" s="209" t="s">
        <v>113</v>
      </c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39"/>
      <c r="T76" s="131"/>
      <c r="U76" s="131"/>
    </row>
    <row r="77" spans="2:21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31"/>
      <c r="U77" s="131"/>
    </row>
    <row r="78" spans="2:21" s="1" customFormat="1" ht="30" customHeight="1">
      <c r="B78" s="37"/>
      <c r="C78" s="32" t="s">
        <v>17</v>
      </c>
      <c r="D78" s="38"/>
      <c r="E78" s="38"/>
      <c r="F78" s="254" t="str">
        <f>F6</f>
        <v>Rekonštrukcia domu smútku Dolný Badín-havarijný stav</v>
      </c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38"/>
      <c r="R78" s="39"/>
      <c r="T78" s="131"/>
      <c r="U78" s="131"/>
    </row>
    <row r="79" spans="2:21" s="1" customFormat="1" ht="36.950000000000003" customHeight="1">
      <c r="B79" s="37"/>
      <c r="C79" s="71" t="s">
        <v>108</v>
      </c>
      <c r="D79" s="38"/>
      <c r="E79" s="38"/>
      <c r="F79" s="229" t="str">
        <f>F7</f>
        <v>01 - Strecha</v>
      </c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38"/>
      <c r="R79" s="39"/>
      <c r="T79" s="131"/>
      <c r="U79" s="131"/>
    </row>
    <row r="80" spans="2:21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  <c r="T80" s="131"/>
      <c r="U80" s="131"/>
    </row>
    <row r="81" spans="2:47" s="1" customFormat="1" ht="18" customHeight="1">
      <c r="B81" s="37"/>
      <c r="C81" s="32" t="s">
        <v>22</v>
      </c>
      <c r="D81" s="38"/>
      <c r="E81" s="38"/>
      <c r="F81" s="30" t="str">
        <f>F9</f>
        <v xml:space="preserve"> </v>
      </c>
      <c r="G81" s="38"/>
      <c r="H81" s="38"/>
      <c r="I81" s="38"/>
      <c r="J81" s="38"/>
      <c r="K81" s="32" t="s">
        <v>24</v>
      </c>
      <c r="L81" s="38"/>
      <c r="M81" s="258" t="str">
        <f>IF(O9="","",O9)</f>
        <v>22. 3. 2018</v>
      </c>
      <c r="N81" s="258"/>
      <c r="O81" s="258"/>
      <c r="P81" s="258"/>
      <c r="Q81" s="38"/>
      <c r="R81" s="39"/>
      <c r="T81" s="131"/>
      <c r="U81" s="131"/>
    </row>
    <row r="82" spans="2:47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T82" s="131"/>
      <c r="U82" s="131"/>
    </row>
    <row r="83" spans="2:47" s="1" customFormat="1">
      <c r="B83" s="37"/>
      <c r="C83" s="32" t="s">
        <v>26</v>
      </c>
      <c r="D83" s="38"/>
      <c r="E83" s="38"/>
      <c r="F83" s="30" t="str">
        <f>E12</f>
        <v>Obec Dolný Badín 16, 962 51 Dolný Badín</v>
      </c>
      <c r="G83" s="38"/>
      <c r="H83" s="38"/>
      <c r="I83" s="38"/>
      <c r="J83" s="38"/>
      <c r="K83" s="32" t="s">
        <v>32</v>
      </c>
      <c r="L83" s="38"/>
      <c r="M83" s="213" t="str">
        <f>E18</f>
        <v xml:space="preserve">Ing.Stanislava Miková,projekt.pozemných stavieb </v>
      </c>
      <c r="N83" s="213"/>
      <c r="O83" s="213"/>
      <c r="P83" s="213"/>
      <c r="Q83" s="213"/>
      <c r="R83" s="39"/>
      <c r="T83" s="131"/>
      <c r="U83" s="131"/>
    </row>
    <row r="84" spans="2:47" s="1" customFormat="1" ht="14.45" customHeight="1">
      <c r="B84" s="37"/>
      <c r="C84" s="32" t="s">
        <v>30</v>
      </c>
      <c r="D84" s="38"/>
      <c r="E84" s="38"/>
      <c r="F84" s="30" t="str">
        <f>IF(E15="","",E15)</f>
        <v>Neurčený</v>
      </c>
      <c r="G84" s="38"/>
      <c r="H84" s="38"/>
      <c r="I84" s="38"/>
      <c r="J84" s="38"/>
      <c r="K84" s="32" t="s">
        <v>36</v>
      </c>
      <c r="L84" s="38"/>
      <c r="M84" s="213" t="str">
        <f>E21</f>
        <v xml:space="preserve"> </v>
      </c>
      <c r="N84" s="213"/>
      <c r="O84" s="213"/>
      <c r="P84" s="213"/>
      <c r="Q84" s="213"/>
      <c r="R84" s="39"/>
      <c r="T84" s="131"/>
      <c r="U84" s="131"/>
    </row>
    <row r="85" spans="2:47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  <c r="T85" s="131"/>
      <c r="U85" s="131"/>
    </row>
    <row r="86" spans="2:47" s="1" customFormat="1" ht="29.25" customHeight="1">
      <c r="B86" s="37"/>
      <c r="C86" s="265" t="s">
        <v>114</v>
      </c>
      <c r="D86" s="266"/>
      <c r="E86" s="266"/>
      <c r="F86" s="266"/>
      <c r="G86" s="266"/>
      <c r="H86" s="120"/>
      <c r="I86" s="120"/>
      <c r="J86" s="120"/>
      <c r="K86" s="120"/>
      <c r="L86" s="120"/>
      <c r="M86" s="120"/>
      <c r="N86" s="265" t="s">
        <v>115</v>
      </c>
      <c r="O86" s="266"/>
      <c r="P86" s="266"/>
      <c r="Q86" s="266"/>
      <c r="R86" s="39"/>
      <c r="T86" s="131"/>
      <c r="U86" s="131"/>
    </row>
    <row r="87" spans="2:47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  <c r="T87" s="131"/>
      <c r="U87" s="131"/>
    </row>
    <row r="88" spans="2:47" s="1" customFormat="1" ht="29.25" customHeight="1">
      <c r="B88" s="37"/>
      <c r="C88" s="132" t="s">
        <v>116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50">
        <f>N124</f>
        <v>0</v>
      </c>
      <c r="O88" s="267"/>
      <c r="P88" s="267"/>
      <c r="Q88" s="267"/>
      <c r="R88" s="39"/>
      <c r="T88" s="131"/>
      <c r="U88" s="131"/>
      <c r="AU88" s="20" t="s">
        <v>117</v>
      </c>
    </row>
    <row r="89" spans="2:47" s="6" customFormat="1" ht="24.95" customHeight="1">
      <c r="B89" s="133"/>
      <c r="C89" s="134"/>
      <c r="D89" s="135" t="s">
        <v>118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68">
        <f>N125</f>
        <v>0</v>
      </c>
      <c r="O89" s="269"/>
      <c r="P89" s="269"/>
      <c r="Q89" s="269"/>
      <c r="R89" s="136"/>
      <c r="T89" s="137"/>
      <c r="U89" s="137"/>
    </row>
    <row r="90" spans="2:47" s="7" customFormat="1" ht="19.899999999999999" customHeight="1">
      <c r="B90" s="138"/>
      <c r="C90" s="139"/>
      <c r="D90" s="108" t="s">
        <v>119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46">
        <f>N126</f>
        <v>0</v>
      </c>
      <c r="O90" s="270"/>
      <c r="P90" s="270"/>
      <c r="Q90" s="270"/>
      <c r="R90" s="140"/>
      <c r="T90" s="141"/>
      <c r="U90" s="141"/>
    </row>
    <row r="91" spans="2:47" s="7" customFormat="1" ht="19.899999999999999" customHeight="1">
      <c r="B91" s="138"/>
      <c r="C91" s="139"/>
      <c r="D91" s="108" t="s">
        <v>120</v>
      </c>
      <c r="E91" s="139"/>
      <c r="F91" s="139"/>
      <c r="G91" s="139"/>
      <c r="H91" s="139"/>
      <c r="I91" s="139"/>
      <c r="J91" s="139"/>
      <c r="K91" s="139"/>
      <c r="L91" s="139"/>
      <c r="M91" s="139"/>
      <c r="N91" s="246">
        <f>N131</f>
        <v>0</v>
      </c>
      <c r="O91" s="270"/>
      <c r="P91" s="270"/>
      <c r="Q91" s="270"/>
      <c r="R91" s="140"/>
      <c r="T91" s="141"/>
      <c r="U91" s="141"/>
    </row>
    <row r="92" spans="2:47" s="6" customFormat="1" ht="24.95" customHeight="1">
      <c r="B92" s="133"/>
      <c r="C92" s="134"/>
      <c r="D92" s="135" t="s">
        <v>121</v>
      </c>
      <c r="E92" s="134"/>
      <c r="F92" s="134"/>
      <c r="G92" s="134"/>
      <c r="H92" s="134"/>
      <c r="I92" s="134"/>
      <c r="J92" s="134"/>
      <c r="K92" s="134"/>
      <c r="L92" s="134"/>
      <c r="M92" s="134"/>
      <c r="N92" s="268">
        <f>N139</f>
        <v>0</v>
      </c>
      <c r="O92" s="269"/>
      <c r="P92" s="269"/>
      <c r="Q92" s="269"/>
      <c r="R92" s="136"/>
      <c r="T92" s="137"/>
      <c r="U92" s="137"/>
    </row>
    <row r="93" spans="2:47" s="7" customFormat="1" ht="19.899999999999999" customHeight="1">
      <c r="B93" s="138"/>
      <c r="C93" s="139"/>
      <c r="D93" s="108" t="s">
        <v>122</v>
      </c>
      <c r="E93" s="139"/>
      <c r="F93" s="139"/>
      <c r="G93" s="139"/>
      <c r="H93" s="139"/>
      <c r="I93" s="139"/>
      <c r="J93" s="139"/>
      <c r="K93" s="139"/>
      <c r="L93" s="139"/>
      <c r="M93" s="139"/>
      <c r="N93" s="246">
        <f>N140</f>
        <v>0</v>
      </c>
      <c r="O93" s="270"/>
      <c r="P93" s="270"/>
      <c r="Q93" s="270"/>
      <c r="R93" s="140"/>
      <c r="T93" s="141"/>
      <c r="U93" s="141"/>
    </row>
    <row r="94" spans="2:47" s="7" customFormat="1" ht="19.899999999999999" customHeight="1">
      <c r="B94" s="138"/>
      <c r="C94" s="139"/>
      <c r="D94" s="108" t="s">
        <v>123</v>
      </c>
      <c r="E94" s="139"/>
      <c r="F94" s="139"/>
      <c r="G94" s="139"/>
      <c r="H94" s="139"/>
      <c r="I94" s="139"/>
      <c r="J94" s="139"/>
      <c r="K94" s="139"/>
      <c r="L94" s="139"/>
      <c r="M94" s="139"/>
      <c r="N94" s="246">
        <f>N162</f>
        <v>0</v>
      </c>
      <c r="O94" s="270"/>
      <c r="P94" s="270"/>
      <c r="Q94" s="270"/>
      <c r="R94" s="140"/>
      <c r="T94" s="141"/>
      <c r="U94" s="141"/>
    </row>
    <row r="95" spans="2:47" s="7" customFormat="1" ht="19.899999999999999" customHeight="1">
      <c r="B95" s="138"/>
      <c r="C95" s="139"/>
      <c r="D95" s="108" t="s">
        <v>124</v>
      </c>
      <c r="E95" s="139"/>
      <c r="F95" s="139"/>
      <c r="G95" s="139"/>
      <c r="H95" s="139"/>
      <c r="I95" s="139"/>
      <c r="J95" s="139"/>
      <c r="K95" s="139"/>
      <c r="L95" s="139"/>
      <c r="M95" s="139"/>
      <c r="N95" s="246">
        <f>N184</f>
        <v>0</v>
      </c>
      <c r="O95" s="270"/>
      <c r="P95" s="270"/>
      <c r="Q95" s="270"/>
      <c r="R95" s="140"/>
      <c r="T95" s="141"/>
      <c r="U95" s="141"/>
    </row>
    <row r="96" spans="2:47" s="6" customFormat="1" ht="24.95" customHeight="1">
      <c r="B96" s="133"/>
      <c r="C96" s="134"/>
      <c r="D96" s="135" t="s">
        <v>125</v>
      </c>
      <c r="E96" s="134"/>
      <c r="F96" s="134"/>
      <c r="G96" s="134"/>
      <c r="H96" s="134"/>
      <c r="I96" s="134"/>
      <c r="J96" s="134"/>
      <c r="K96" s="134"/>
      <c r="L96" s="134"/>
      <c r="M96" s="134"/>
      <c r="N96" s="268">
        <f>N186</f>
        <v>0</v>
      </c>
      <c r="O96" s="269"/>
      <c r="P96" s="269"/>
      <c r="Q96" s="269"/>
      <c r="R96" s="136"/>
      <c r="T96" s="137"/>
      <c r="U96" s="137"/>
    </row>
    <row r="97" spans="2:65" s="7" customFormat="1" ht="19.899999999999999" customHeight="1">
      <c r="B97" s="138"/>
      <c r="C97" s="139"/>
      <c r="D97" s="108" t="s">
        <v>126</v>
      </c>
      <c r="E97" s="139"/>
      <c r="F97" s="139"/>
      <c r="G97" s="139"/>
      <c r="H97" s="139"/>
      <c r="I97" s="139"/>
      <c r="J97" s="139"/>
      <c r="K97" s="139"/>
      <c r="L97" s="139"/>
      <c r="M97" s="139"/>
      <c r="N97" s="246">
        <f>N187</f>
        <v>0</v>
      </c>
      <c r="O97" s="270"/>
      <c r="P97" s="270"/>
      <c r="Q97" s="270"/>
      <c r="R97" s="140"/>
      <c r="T97" s="141"/>
      <c r="U97" s="141"/>
    </row>
    <row r="98" spans="2:65" s="1" customFormat="1" ht="21.75" customHeight="1"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9"/>
      <c r="T98" s="131"/>
      <c r="U98" s="131"/>
    </row>
    <row r="99" spans="2:65" s="1" customFormat="1" ht="29.25" customHeight="1">
      <c r="B99" s="37"/>
      <c r="C99" s="132" t="s">
        <v>127</v>
      </c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267">
        <f>ROUND(N100+N101+N102+N103+N104+N105,2)</f>
        <v>0</v>
      </c>
      <c r="O99" s="271"/>
      <c r="P99" s="271"/>
      <c r="Q99" s="271"/>
      <c r="R99" s="39"/>
      <c r="T99" s="142"/>
      <c r="U99" s="143" t="s">
        <v>41</v>
      </c>
    </row>
    <row r="100" spans="2:65" s="1" customFormat="1" ht="18" customHeight="1">
      <c r="B100" s="37"/>
      <c r="C100" s="38"/>
      <c r="D100" s="247" t="s">
        <v>128</v>
      </c>
      <c r="E100" s="248"/>
      <c r="F100" s="248"/>
      <c r="G100" s="248"/>
      <c r="H100" s="248"/>
      <c r="I100" s="38"/>
      <c r="J100" s="38"/>
      <c r="K100" s="38"/>
      <c r="L100" s="38"/>
      <c r="M100" s="38"/>
      <c r="N100" s="245">
        <f>ROUND(N88*T100,2)</f>
        <v>0</v>
      </c>
      <c r="O100" s="246"/>
      <c r="P100" s="246"/>
      <c r="Q100" s="246"/>
      <c r="R100" s="39"/>
      <c r="S100" s="144"/>
      <c r="T100" s="145"/>
      <c r="U100" s="146" t="s">
        <v>44</v>
      </c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8" t="s">
        <v>129</v>
      </c>
      <c r="AZ100" s="147"/>
      <c r="BA100" s="147"/>
      <c r="BB100" s="147"/>
      <c r="BC100" s="147"/>
      <c r="BD100" s="147"/>
      <c r="BE100" s="149">
        <f t="shared" ref="BE100:BE105" si="0">IF(U100="základná",N100,0)</f>
        <v>0</v>
      </c>
      <c r="BF100" s="149">
        <f t="shared" ref="BF100:BF105" si="1">IF(U100="znížená",N100,0)</f>
        <v>0</v>
      </c>
      <c r="BG100" s="149">
        <f t="shared" ref="BG100:BG105" si="2">IF(U100="zákl. prenesená",N100,0)</f>
        <v>0</v>
      </c>
      <c r="BH100" s="149">
        <f t="shared" ref="BH100:BH105" si="3">IF(U100="zníž. prenesená",N100,0)</f>
        <v>0</v>
      </c>
      <c r="BI100" s="149">
        <f t="shared" ref="BI100:BI105" si="4">IF(U100="nulová",N100,0)</f>
        <v>0</v>
      </c>
      <c r="BJ100" s="148" t="s">
        <v>130</v>
      </c>
      <c r="BK100" s="147"/>
      <c r="BL100" s="147"/>
      <c r="BM100" s="147"/>
    </row>
    <row r="101" spans="2:65" s="1" customFormat="1" ht="18" customHeight="1">
      <c r="B101" s="37"/>
      <c r="C101" s="38"/>
      <c r="D101" s="247" t="s">
        <v>131</v>
      </c>
      <c r="E101" s="248"/>
      <c r="F101" s="248"/>
      <c r="G101" s="248"/>
      <c r="H101" s="248"/>
      <c r="I101" s="38"/>
      <c r="J101" s="38"/>
      <c r="K101" s="38"/>
      <c r="L101" s="38"/>
      <c r="M101" s="38"/>
      <c r="N101" s="245">
        <f>ROUND(N88*T101,2)</f>
        <v>0</v>
      </c>
      <c r="O101" s="246"/>
      <c r="P101" s="246"/>
      <c r="Q101" s="246"/>
      <c r="R101" s="39"/>
      <c r="S101" s="144"/>
      <c r="T101" s="145"/>
      <c r="U101" s="146" t="s">
        <v>44</v>
      </c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8" t="s">
        <v>129</v>
      </c>
      <c r="AZ101" s="147"/>
      <c r="BA101" s="147"/>
      <c r="BB101" s="147"/>
      <c r="BC101" s="147"/>
      <c r="BD101" s="147"/>
      <c r="BE101" s="149">
        <f t="shared" si="0"/>
        <v>0</v>
      </c>
      <c r="BF101" s="149">
        <f t="shared" si="1"/>
        <v>0</v>
      </c>
      <c r="BG101" s="149">
        <f t="shared" si="2"/>
        <v>0</v>
      </c>
      <c r="BH101" s="149">
        <f t="shared" si="3"/>
        <v>0</v>
      </c>
      <c r="BI101" s="149">
        <f t="shared" si="4"/>
        <v>0</v>
      </c>
      <c r="BJ101" s="148" t="s">
        <v>130</v>
      </c>
      <c r="BK101" s="147"/>
      <c r="BL101" s="147"/>
      <c r="BM101" s="147"/>
    </row>
    <row r="102" spans="2:65" s="1" customFormat="1" ht="18" customHeight="1">
      <c r="B102" s="37"/>
      <c r="C102" s="38"/>
      <c r="D102" s="247" t="s">
        <v>132</v>
      </c>
      <c r="E102" s="248"/>
      <c r="F102" s="248"/>
      <c r="G102" s="248"/>
      <c r="H102" s="248"/>
      <c r="I102" s="38"/>
      <c r="J102" s="38"/>
      <c r="K102" s="38"/>
      <c r="L102" s="38"/>
      <c r="M102" s="38"/>
      <c r="N102" s="245">
        <f>ROUND(N88*T102,2)</f>
        <v>0</v>
      </c>
      <c r="O102" s="246"/>
      <c r="P102" s="246"/>
      <c r="Q102" s="246"/>
      <c r="R102" s="39"/>
      <c r="S102" s="144"/>
      <c r="T102" s="145"/>
      <c r="U102" s="146" t="s">
        <v>44</v>
      </c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8" t="s">
        <v>129</v>
      </c>
      <c r="AZ102" s="147"/>
      <c r="BA102" s="147"/>
      <c r="BB102" s="147"/>
      <c r="BC102" s="147"/>
      <c r="BD102" s="147"/>
      <c r="BE102" s="149">
        <f t="shared" si="0"/>
        <v>0</v>
      </c>
      <c r="BF102" s="149">
        <f t="shared" si="1"/>
        <v>0</v>
      </c>
      <c r="BG102" s="149">
        <f t="shared" si="2"/>
        <v>0</v>
      </c>
      <c r="BH102" s="149">
        <f t="shared" si="3"/>
        <v>0</v>
      </c>
      <c r="BI102" s="149">
        <f t="shared" si="4"/>
        <v>0</v>
      </c>
      <c r="BJ102" s="148" t="s">
        <v>130</v>
      </c>
      <c r="BK102" s="147"/>
      <c r="BL102" s="147"/>
      <c r="BM102" s="147"/>
    </row>
    <row r="103" spans="2:65" s="1" customFormat="1" ht="18" customHeight="1">
      <c r="B103" s="37"/>
      <c r="C103" s="38"/>
      <c r="D103" s="247" t="s">
        <v>133</v>
      </c>
      <c r="E103" s="248"/>
      <c r="F103" s="248"/>
      <c r="G103" s="248"/>
      <c r="H103" s="248"/>
      <c r="I103" s="38"/>
      <c r="J103" s="38"/>
      <c r="K103" s="38"/>
      <c r="L103" s="38"/>
      <c r="M103" s="38"/>
      <c r="N103" s="245">
        <f>ROUND(N88*T103,2)</f>
        <v>0</v>
      </c>
      <c r="O103" s="246"/>
      <c r="P103" s="246"/>
      <c r="Q103" s="246"/>
      <c r="R103" s="39"/>
      <c r="S103" s="144"/>
      <c r="T103" s="145"/>
      <c r="U103" s="146" t="s">
        <v>44</v>
      </c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8" t="s">
        <v>129</v>
      </c>
      <c r="AZ103" s="147"/>
      <c r="BA103" s="147"/>
      <c r="BB103" s="147"/>
      <c r="BC103" s="147"/>
      <c r="BD103" s="147"/>
      <c r="BE103" s="149">
        <f t="shared" si="0"/>
        <v>0</v>
      </c>
      <c r="BF103" s="149">
        <f t="shared" si="1"/>
        <v>0</v>
      </c>
      <c r="BG103" s="149">
        <f t="shared" si="2"/>
        <v>0</v>
      </c>
      <c r="BH103" s="149">
        <f t="shared" si="3"/>
        <v>0</v>
      </c>
      <c r="BI103" s="149">
        <f t="shared" si="4"/>
        <v>0</v>
      </c>
      <c r="BJ103" s="148" t="s">
        <v>130</v>
      </c>
      <c r="BK103" s="147"/>
      <c r="BL103" s="147"/>
      <c r="BM103" s="147"/>
    </row>
    <row r="104" spans="2:65" s="1" customFormat="1" ht="18" customHeight="1">
      <c r="B104" s="37"/>
      <c r="C104" s="38"/>
      <c r="D104" s="247" t="s">
        <v>134</v>
      </c>
      <c r="E104" s="248"/>
      <c r="F104" s="248"/>
      <c r="G104" s="248"/>
      <c r="H104" s="248"/>
      <c r="I104" s="38"/>
      <c r="J104" s="38"/>
      <c r="K104" s="38"/>
      <c r="L104" s="38"/>
      <c r="M104" s="38"/>
      <c r="N104" s="245">
        <f>ROUND(N88*T104,2)</f>
        <v>0</v>
      </c>
      <c r="O104" s="246"/>
      <c r="P104" s="246"/>
      <c r="Q104" s="246"/>
      <c r="R104" s="39"/>
      <c r="S104" s="144"/>
      <c r="T104" s="145"/>
      <c r="U104" s="146" t="s">
        <v>44</v>
      </c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8" t="s">
        <v>129</v>
      </c>
      <c r="AZ104" s="147"/>
      <c r="BA104" s="147"/>
      <c r="BB104" s="147"/>
      <c r="BC104" s="147"/>
      <c r="BD104" s="147"/>
      <c r="BE104" s="149">
        <f t="shared" si="0"/>
        <v>0</v>
      </c>
      <c r="BF104" s="149">
        <f t="shared" si="1"/>
        <v>0</v>
      </c>
      <c r="BG104" s="149">
        <f t="shared" si="2"/>
        <v>0</v>
      </c>
      <c r="BH104" s="149">
        <f t="shared" si="3"/>
        <v>0</v>
      </c>
      <c r="BI104" s="149">
        <f t="shared" si="4"/>
        <v>0</v>
      </c>
      <c r="BJ104" s="148" t="s">
        <v>130</v>
      </c>
      <c r="BK104" s="147"/>
      <c r="BL104" s="147"/>
      <c r="BM104" s="147"/>
    </row>
    <row r="105" spans="2:65" s="1" customFormat="1" ht="18" customHeight="1">
      <c r="B105" s="37"/>
      <c r="C105" s="38"/>
      <c r="D105" s="108" t="s">
        <v>135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245">
        <f>ROUND(N88*T105,2)</f>
        <v>0</v>
      </c>
      <c r="O105" s="246"/>
      <c r="P105" s="246"/>
      <c r="Q105" s="246"/>
      <c r="R105" s="39"/>
      <c r="S105" s="144"/>
      <c r="T105" s="150"/>
      <c r="U105" s="151" t="s">
        <v>44</v>
      </c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8" t="s">
        <v>136</v>
      </c>
      <c r="AZ105" s="147"/>
      <c r="BA105" s="147"/>
      <c r="BB105" s="147"/>
      <c r="BC105" s="147"/>
      <c r="BD105" s="147"/>
      <c r="BE105" s="149">
        <f t="shared" si="0"/>
        <v>0</v>
      </c>
      <c r="BF105" s="149">
        <f t="shared" si="1"/>
        <v>0</v>
      </c>
      <c r="BG105" s="149">
        <f t="shared" si="2"/>
        <v>0</v>
      </c>
      <c r="BH105" s="149">
        <f t="shared" si="3"/>
        <v>0</v>
      </c>
      <c r="BI105" s="149">
        <f t="shared" si="4"/>
        <v>0</v>
      </c>
      <c r="BJ105" s="148" t="s">
        <v>130</v>
      </c>
      <c r="BK105" s="147"/>
      <c r="BL105" s="147"/>
      <c r="BM105" s="147"/>
    </row>
    <row r="106" spans="2:65" s="1" customFormat="1" ht="13.5"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9"/>
      <c r="T106" s="131"/>
      <c r="U106" s="131"/>
    </row>
    <row r="107" spans="2:65" s="1" customFormat="1" ht="29.25" customHeight="1">
      <c r="B107" s="37"/>
      <c r="C107" s="119" t="s">
        <v>101</v>
      </c>
      <c r="D107" s="120"/>
      <c r="E107" s="120"/>
      <c r="F107" s="120"/>
      <c r="G107" s="120"/>
      <c r="H107" s="120"/>
      <c r="I107" s="120"/>
      <c r="J107" s="120"/>
      <c r="K107" s="120"/>
      <c r="L107" s="251">
        <f>ROUND(SUM(N88+N99),2)</f>
        <v>0</v>
      </c>
      <c r="M107" s="251"/>
      <c r="N107" s="251"/>
      <c r="O107" s="251"/>
      <c r="P107" s="251"/>
      <c r="Q107" s="251"/>
      <c r="R107" s="39"/>
      <c r="T107" s="131"/>
      <c r="U107" s="131"/>
    </row>
    <row r="108" spans="2:65" s="1" customFormat="1" ht="6.95" customHeight="1"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3"/>
      <c r="T108" s="131"/>
      <c r="U108" s="131"/>
    </row>
    <row r="112" spans="2:65" s="1" customFormat="1" ht="6.95" customHeight="1">
      <c r="B112" s="64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6"/>
    </row>
    <row r="113" spans="2:65" s="1" customFormat="1" ht="36.950000000000003" customHeight="1">
      <c r="B113" s="37"/>
      <c r="C113" s="209" t="s">
        <v>137</v>
      </c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256"/>
      <c r="O113" s="256"/>
      <c r="P113" s="256"/>
      <c r="Q113" s="256"/>
      <c r="R113" s="39"/>
    </row>
    <row r="114" spans="2:65" s="1" customFormat="1" ht="6.95" customHeight="1"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9"/>
    </row>
    <row r="115" spans="2:65" s="1" customFormat="1" ht="30" customHeight="1">
      <c r="B115" s="37"/>
      <c r="C115" s="32" t="s">
        <v>17</v>
      </c>
      <c r="D115" s="38"/>
      <c r="E115" s="38"/>
      <c r="F115" s="254" t="str">
        <f>F6</f>
        <v>Rekonštrukcia domu smútku Dolný Badín-havarijný stav</v>
      </c>
      <c r="G115" s="255"/>
      <c r="H115" s="255"/>
      <c r="I115" s="255"/>
      <c r="J115" s="255"/>
      <c r="K115" s="255"/>
      <c r="L115" s="255"/>
      <c r="M115" s="255"/>
      <c r="N115" s="255"/>
      <c r="O115" s="255"/>
      <c r="P115" s="255"/>
      <c r="Q115" s="38"/>
      <c r="R115" s="39"/>
    </row>
    <row r="116" spans="2:65" s="1" customFormat="1" ht="36.950000000000003" customHeight="1">
      <c r="B116" s="37"/>
      <c r="C116" s="71" t="s">
        <v>108</v>
      </c>
      <c r="D116" s="38"/>
      <c r="E116" s="38"/>
      <c r="F116" s="229" t="str">
        <f>F7</f>
        <v>01 - Strecha</v>
      </c>
      <c r="G116" s="256"/>
      <c r="H116" s="256"/>
      <c r="I116" s="256"/>
      <c r="J116" s="256"/>
      <c r="K116" s="256"/>
      <c r="L116" s="256"/>
      <c r="M116" s="256"/>
      <c r="N116" s="256"/>
      <c r="O116" s="256"/>
      <c r="P116" s="256"/>
      <c r="Q116" s="38"/>
      <c r="R116" s="39"/>
    </row>
    <row r="117" spans="2:65" s="1" customFormat="1" ht="6.95" customHeight="1"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9"/>
    </row>
    <row r="118" spans="2:65" s="1" customFormat="1" ht="18" customHeight="1">
      <c r="B118" s="37"/>
      <c r="C118" s="32" t="s">
        <v>22</v>
      </c>
      <c r="D118" s="38"/>
      <c r="E118" s="38"/>
      <c r="F118" s="30" t="str">
        <f>F9</f>
        <v xml:space="preserve"> </v>
      </c>
      <c r="G118" s="38"/>
      <c r="H118" s="38"/>
      <c r="I118" s="38"/>
      <c r="J118" s="38"/>
      <c r="K118" s="32" t="s">
        <v>24</v>
      </c>
      <c r="L118" s="38"/>
      <c r="M118" s="258" t="str">
        <f>IF(O9="","",O9)</f>
        <v>22. 3. 2018</v>
      </c>
      <c r="N118" s="258"/>
      <c r="O118" s="258"/>
      <c r="P118" s="258"/>
      <c r="Q118" s="38"/>
      <c r="R118" s="39"/>
    </row>
    <row r="119" spans="2:65" s="1" customFormat="1" ht="6.95" customHeight="1"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9"/>
    </row>
    <row r="120" spans="2:65" s="1" customFormat="1">
      <c r="B120" s="37"/>
      <c r="C120" s="32" t="s">
        <v>26</v>
      </c>
      <c r="D120" s="38"/>
      <c r="E120" s="38"/>
      <c r="F120" s="30" t="str">
        <f>E12</f>
        <v>Obec Dolný Badín 16, 962 51 Dolný Badín</v>
      </c>
      <c r="G120" s="38"/>
      <c r="H120" s="38"/>
      <c r="I120" s="38"/>
      <c r="J120" s="38"/>
      <c r="K120" s="32" t="s">
        <v>32</v>
      </c>
      <c r="L120" s="38"/>
      <c r="M120" s="213" t="str">
        <f>E18</f>
        <v xml:space="preserve">Ing.Stanislava Miková,projekt.pozemných stavieb </v>
      </c>
      <c r="N120" s="213"/>
      <c r="O120" s="213"/>
      <c r="P120" s="213"/>
      <c r="Q120" s="213"/>
      <c r="R120" s="39"/>
    </row>
    <row r="121" spans="2:65" s="1" customFormat="1" ht="14.45" customHeight="1">
      <c r="B121" s="37"/>
      <c r="C121" s="32" t="s">
        <v>30</v>
      </c>
      <c r="D121" s="38"/>
      <c r="E121" s="38"/>
      <c r="F121" s="30" t="str">
        <f>IF(E15="","",E15)</f>
        <v>Neurčený</v>
      </c>
      <c r="G121" s="38"/>
      <c r="H121" s="38"/>
      <c r="I121" s="38"/>
      <c r="J121" s="38"/>
      <c r="K121" s="32" t="s">
        <v>36</v>
      </c>
      <c r="L121" s="38"/>
      <c r="M121" s="213" t="str">
        <f>E21</f>
        <v xml:space="preserve"> </v>
      </c>
      <c r="N121" s="213"/>
      <c r="O121" s="213"/>
      <c r="P121" s="213"/>
      <c r="Q121" s="213"/>
      <c r="R121" s="39"/>
    </row>
    <row r="122" spans="2:65" s="1" customFormat="1" ht="10.35" customHeight="1"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9"/>
    </row>
    <row r="123" spans="2:65" s="8" customFormat="1" ht="29.25" customHeight="1">
      <c r="B123" s="152"/>
      <c r="C123" s="153" t="s">
        <v>138</v>
      </c>
      <c r="D123" s="154" t="s">
        <v>139</v>
      </c>
      <c r="E123" s="154" t="s">
        <v>59</v>
      </c>
      <c r="F123" s="272" t="s">
        <v>140</v>
      </c>
      <c r="G123" s="272"/>
      <c r="H123" s="272"/>
      <c r="I123" s="272"/>
      <c r="J123" s="154" t="s">
        <v>141</v>
      </c>
      <c r="K123" s="154" t="s">
        <v>142</v>
      </c>
      <c r="L123" s="273" t="s">
        <v>143</v>
      </c>
      <c r="M123" s="273"/>
      <c r="N123" s="272" t="s">
        <v>115</v>
      </c>
      <c r="O123" s="272"/>
      <c r="P123" s="272"/>
      <c r="Q123" s="274"/>
      <c r="R123" s="155"/>
      <c r="T123" s="82" t="s">
        <v>144</v>
      </c>
      <c r="U123" s="83" t="s">
        <v>41</v>
      </c>
      <c r="V123" s="83" t="s">
        <v>145</v>
      </c>
      <c r="W123" s="83" t="s">
        <v>146</v>
      </c>
      <c r="X123" s="83" t="s">
        <v>147</v>
      </c>
      <c r="Y123" s="83" t="s">
        <v>148</v>
      </c>
      <c r="Z123" s="83" t="s">
        <v>149</v>
      </c>
      <c r="AA123" s="84" t="s">
        <v>150</v>
      </c>
    </row>
    <row r="124" spans="2:65" s="1" customFormat="1" ht="29.25" customHeight="1">
      <c r="B124" s="37"/>
      <c r="C124" s="86" t="s">
        <v>112</v>
      </c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291">
        <f>BK124</f>
        <v>0</v>
      </c>
      <c r="O124" s="292"/>
      <c r="P124" s="292"/>
      <c r="Q124" s="292"/>
      <c r="R124" s="39"/>
      <c r="T124" s="85"/>
      <c r="U124" s="53"/>
      <c r="V124" s="53"/>
      <c r="W124" s="156">
        <f>W125+W139+W186+W193</f>
        <v>0</v>
      </c>
      <c r="X124" s="53"/>
      <c r="Y124" s="156">
        <f>Y125+Y139+Y186+Y193</f>
        <v>0</v>
      </c>
      <c r="Z124" s="53"/>
      <c r="AA124" s="157">
        <f>AA125+AA139+AA186+AA193</f>
        <v>0</v>
      </c>
      <c r="AT124" s="20" t="s">
        <v>76</v>
      </c>
      <c r="AU124" s="20" t="s">
        <v>117</v>
      </c>
      <c r="BK124" s="158">
        <f>BK125+BK139+BK186+BK193</f>
        <v>0</v>
      </c>
    </row>
    <row r="125" spans="2:65" s="9" customFormat="1" ht="37.35" customHeight="1">
      <c r="B125" s="159"/>
      <c r="C125" s="160"/>
      <c r="D125" s="161" t="s">
        <v>118</v>
      </c>
      <c r="E125" s="161"/>
      <c r="F125" s="161"/>
      <c r="G125" s="161"/>
      <c r="H125" s="161"/>
      <c r="I125" s="161"/>
      <c r="J125" s="161"/>
      <c r="K125" s="161"/>
      <c r="L125" s="161"/>
      <c r="M125" s="161"/>
      <c r="N125" s="293">
        <f>BK125</f>
        <v>0</v>
      </c>
      <c r="O125" s="294"/>
      <c r="P125" s="294"/>
      <c r="Q125" s="294"/>
      <c r="R125" s="162"/>
      <c r="T125" s="163"/>
      <c r="U125" s="160"/>
      <c r="V125" s="160"/>
      <c r="W125" s="164">
        <f>W126+W131</f>
        <v>0</v>
      </c>
      <c r="X125" s="160"/>
      <c r="Y125" s="164">
        <f>Y126+Y131</f>
        <v>0</v>
      </c>
      <c r="Z125" s="160"/>
      <c r="AA125" s="165">
        <f>AA126+AA131</f>
        <v>0</v>
      </c>
      <c r="AR125" s="166" t="s">
        <v>85</v>
      </c>
      <c r="AT125" s="167" t="s">
        <v>76</v>
      </c>
      <c r="AU125" s="167" t="s">
        <v>77</v>
      </c>
      <c r="AY125" s="166" t="s">
        <v>151</v>
      </c>
      <c r="BK125" s="168">
        <f>BK126+BK131</f>
        <v>0</v>
      </c>
    </row>
    <row r="126" spans="2:65" s="9" customFormat="1" ht="19.899999999999999" customHeight="1">
      <c r="B126" s="159"/>
      <c r="C126" s="160"/>
      <c r="D126" s="169" t="s">
        <v>119</v>
      </c>
      <c r="E126" s="169"/>
      <c r="F126" s="169"/>
      <c r="G126" s="169"/>
      <c r="H126" s="169"/>
      <c r="I126" s="169"/>
      <c r="J126" s="169"/>
      <c r="K126" s="169"/>
      <c r="L126" s="169"/>
      <c r="M126" s="169"/>
      <c r="N126" s="295">
        <f>BK126</f>
        <v>0</v>
      </c>
      <c r="O126" s="296"/>
      <c r="P126" s="296"/>
      <c r="Q126" s="296"/>
      <c r="R126" s="162"/>
      <c r="T126" s="163"/>
      <c r="U126" s="160"/>
      <c r="V126" s="160"/>
      <c r="W126" s="164">
        <f>SUM(W127:W130)</f>
        <v>0</v>
      </c>
      <c r="X126" s="160"/>
      <c r="Y126" s="164">
        <f>SUM(Y127:Y130)</f>
        <v>0</v>
      </c>
      <c r="Z126" s="160"/>
      <c r="AA126" s="165">
        <f>SUM(AA127:AA130)</f>
        <v>0</v>
      </c>
      <c r="AR126" s="166" t="s">
        <v>85</v>
      </c>
      <c r="AT126" s="167" t="s">
        <v>76</v>
      </c>
      <c r="AU126" s="167" t="s">
        <v>85</v>
      </c>
      <c r="AY126" s="166" t="s">
        <v>151</v>
      </c>
      <c r="BK126" s="168">
        <f>SUM(BK127:BK130)</f>
        <v>0</v>
      </c>
    </row>
    <row r="127" spans="2:65" s="1" customFormat="1" ht="44.25" customHeight="1">
      <c r="B127" s="37"/>
      <c r="C127" s="170" t="s">
        <v>85</v>
      </c>
      <c r="D127" s="170" t="s">
        <v>152</v>
      </c>
      <c r="E127" s="171" t="s">
        <v>153</v>
      </c>
      <c r="F127" s="275" t="s">
        <v>154</v>
      </c>
      <c r="G127" s="275"/>
      <c r="H127" s="275"/>
      <c r="I127" s="275"/>
      <c r="J127" s="172" t="s">
        <v>155</v>
      </c>
      <c r="K127" s="173">
        <v>0.79400000000000004</v>
      </c>
      <c r="L127" s="276">
        <v>0</v>
      </c>
      <c r="M127" s="277"/>
      <c r="N127" s="278">
        <f>ROUND(L127*K127,3)</f>
        <v>0</v>
      </c>
      <c r="O127" s="278"/>
      <c r="P127" s="278"/>
      <c r="Q127" s="278"/>
      <c r="R127" s="39"/>
      <c r="T127" s="175" t="s">
        <v>20</v>
      </c>
      <c r="U127" s="46" t="s">
        <v>44</v>
      </c>
      <c r="V127" s="38"/>
      <c r="W127" s="176">
        <f>V127*K127</f>
        <v>0</v>
      </c>
      <c r="X127" s="176">
        <v>0</v>
      </c>
      <c r="Y127" s="176">
        <f>X127*K127</f>
        <v>0</v>
      </c>
      <c r="Z127" s="176">
        <v>0</v>
      </c>
      <c r="AA127" s="177">
        <f>Z127*K127</f>
        <v>0</v>
      </c>
      <c r="AR127" s="20" t="s">
        <v>156</v>
      </c>
      <c r="AT127" s="20" t="s">
        <v>152</v>
      </c>
      <c r="AU127" s="20" t="s">
        <v>130</v>
      </c>
      <c r="AY127" s="20" t="s">
        <v>151</v>
      </c>
      <c r="BE127" s="112">
        <f>IF(U127="základná",N127,0)</f>
        <v>0</v>
      </c>
      <c r="BF127" s="112">
        <f>IF(U127="znížená",N127,0)</f>
        <v>0</v>
      </c>
      <c r="BG127" s="112">
        <f>IF(U127="zákl. prenesená",N127,0)</f>
        <v>0</v>
      </c>
      <c r="BH127" s="112">
        <f>IF(U127="zníž. prenesená",N127,0)</f>
        <v>0</v>
      </c>
      <c r="BI127" s="112">
        <f>IF(U127="nulová",N127,0)</f>
        <v>0</v>
      </c>
      <c r="BJ127" s="20" t="s">
        <v>130</v>
      </c>
      <c r="BK127" s="178">
        <f>ROUND(L127*K127,3)</f>
        <v>0</v>
      </c>
      <c r="BL127" s="20" t="s">
        <v>156</v>
      </c>
      <c r="BM127" s="20" t="s">
        <v>157</v>
      </c>
    </row>
    <row r="128" spans="2:65" s="10" customFormat="1" ht="22.5" customHeight="1">
      <c r="B128" s="179"/>
      <c r="C128" s="180"/>
      <c r="D128" s="180"/>
      <c r="E128" s="181" t="s">
        <v>20</v>
      </c>
      <c r="F128" s="279" t="s">
        <v>158</v>
      </c>
      <c r="G128" s="280"/>
      <c r="H128" s="280"/>
      <c r="I128" s="280"/>
      <c r="J128" s="180"/>
      <c r="K128" s="182" t="s">
        <v>20</v>
      </c>
      <c r="L128" s="180"/>
      <c r="M128" s="180"/>
      <c r="N128" s="180"/>
      <c r="O128" s="180"/>
      <c r="P128" s="180"/>
      <c r="Q128" s="180"/>
      <c r="R128" s="183"/>
      <c r="T128" s="184"/>
      <c r="U128" s="180"/>
      <c r="V128" s="180"/>
      <c r="W128" s="180"/>
      <c r="X128" s="180"/>
      <c r="Y128" s="180"/>
      <c r="Z128" s="180"/>
      <c r="AA128" s="185"/>
      <c r="AT128" s="186" t="s">
        <v>159</v>
      </c>
      <c r="AU128" s="186" t="s">
        <v>130</v>
      </c>
      <c r="AV128" s="10" t="s">
        <v>85</v>
      </c>
      <c r="AW128" s="10" t="s">
        <v>34</v>
      </c>
      <c r="AX128" s="10" t="s">
        <v>77</v>
      </c>
      <c r="AY128" s="186" t="s">
        <v>151</v>
      </c>
    </row>
    <row r="129" spans="2:65" s="11" customFormat="1" ht="22.5" customHeight="1">
      <c r="B129" s="187"/>
      <c r="C129" s="188"/>
      <c r="D129" s="188"/>
      <c r="E129" s="189" t="s">
        <v>20</v>
      </c>
      <c r="F129" s="281" t="s">
        <v>160</v>
      </c>
      <c r="G129" s="282"/>
      <c r="H129" s="282"/>
      <c r="I129" s="282"/>
      <c r="J129" s="188"/>
      <c r="K129" s="190">
        <v>0.79400000000000004</v>
      </c>
      <c r="L129" s="188"/>
      <c r="M129" s="188"/>
      <c r="N129" s="188"/>
      <c r="O129" s="188"/>
      <c r="P129" s="188"/>
      <c r="Q129" s="188"/>
      <c r="R129" s="191"/>
      <c r="T129" s="192"/>
      <c r="U129" s="188"/>
      <c r="V129" s="188"/>
      <c r="W129" s="188"/>
      <c r="X129" s="188"/>
      <c r="Y129" s="188"/>
      <c r="Z129" s="188"/>
      <c r="AA129" s="193"/>
      <c r="AT129" s="194" t="s">
        <v>159</v>
      </c>
      <c r="AU129" s="194" t="s">
        <v>130</v>
      </c>
      <c r="AV129" s="11" t="s">
        <v>130</v>
      </c>
      <c r="AW129" s="11" t="s">
        <v>34</v>
      </c>
      <c r="AX129" s="11" t="s">
        <v>77</v>
      </c>
      <c r="AY129" s="194" t="s">
        <v>151</v>
      </c>
    </row>
    <row r="130" spans="2:65" s="12" customFormat="1" ht="22.5" customHeight="1">
      <c r="B130" s="195"/>
      <c r="C130" s="196"/>
      <c r="D130" s="196"/>
      <c r="E130" s="197" t="s">
        <v>20</v>
      </c>
      <c r="F130" s="283" t="s">
        <v>161</v>
      </c>
      <c r="G130" s="284"/>
      <c r="H130" s="284"/>
      <c r="I130" s="284"/>
      <c r="J130" s="196"/>
      <c r="K130" s="198">
        <v>0.79400000000000004</v>
      </c>
      <c r="L130" s="196"/>
      <c r="M130" s="196"/>
      <c r="N130" s="196"/>
      <c r="O130" s="196"/>
      <c r="P130" s="196"/>
      <c r="Q130" s="196"/>
      <c r="R130" s="199"/>
      <c r="T130" s="200"/>
      <c r="U130" s="196"/>
      <c r="V130" s="196"/>
      <c r="W130" s="196"/>
      <c r="X130" s="196"/>
      <c r="Y130" s="196"/>
      <c r="Z130" s="196"/>
      <c r="AA130" s="201"/>
      <c r="AT130" s="202" t="s">
        <v>159</v>
      </c>
      <c r="AU130" s="202" t="s">
        <v>130</v>
      </c>
      <c r="AV130" s="12" t="s">
        <v>156</v>
      </c>
      <c r="AW130" s="12" t="s">
        <v>34</v>
      </c>
      <c r="AX130" s="12" t="s">
        <v>85</v>
      </c>
      <c r="AY130" s="202" t="s">
        <v>151</v>
      </c>
    </row>
    <row r="131" spans="2:65" s="9" customFormat="1" ht="29.85" customHeight="1">
      <c r="B131" s="159"/>
      <c r="C131" s="160"/>
      <c r="D131" s="169" t="s">
        <v>120</v>
      </c>
      <c r="E131" s="169"/>
      <c r="F131" s="169"/>
      <c r="G131" s="169"/>
      <c r="H131" s="169"/>
      <c r="I131" s="169"/>
      <c r="J131" s="169"/>
      <c r="K131" s="169"/>
      <c r="L131" s="169"/>
      <c r="M131" s="169"/>
      <c r="N131" s="295">
        <f>BK131</f>
        <v>0</v>
      </c>
      <c r="O131" s="296"/>
      <c r="P131" s="296"/>
      <c r="Q131" s="296"/>
      <c r="R131" s="162"/>
      <c r="T131" s="163"/>
      <c r="U131" s="160"/>
      <c r="V131" s="160"/>
      <c r="W131" s="164">
        <f>SUM(W132:W138)</f>
        <v>0</v>
      </c>
      <c r="X131" s="160"/>
      <c r="Y131" s="164">
        <f>SUM(Y132:Y138)</f>
        <v>0</v>
      </c>
      <c r="Z131" s="160"/>
      <c r="AA131" s="165">
        <f>SUM(AA132:AA138)</f>
        <v>0</v>
      </c>
      <c r="AR131" s="166" t="s">
        <v>85</v>
      </c>
      <c r="AT131" s="167" t="s">
        <v>76</v>
      </c>
      <c r="AU131" s="167" t="s">
        <v>85</v>
      </c>
      <c r="AY131" s="166" t="s">
        <v>151</v>
      </c>
      <c r="BK131" s="168">
        <f>SUM(BK132:BK138)</f>
        <v>0</v>
      </c>
    </row>
    <row r="132" spans="2:65" s="1" customFormat="1" ht="31.5" customHeight="1">
      <c r="B132" s="37"/>
      <c r="C132" s="170" t="s">
        <v>130</v>
      </c>
      <c r="D132" s="170" t="s">
        <v>152</v>
      </c>
      <c r="E132" s="171" t="s">
        <v>162</v>
      </c>
      <c r="F132" s="275" t="s">
        <v>163</v>
      </c>
      <c r="G132" s="275"/>
      <c r="H132" s="275"/>
      <c r="I132" s="275"/>
      <c r="J132" s="172" t="s">
        <v>155</v>
      </c>
      <c r="K132" s="173">
        <v>2.75</v>
      </c>
      <c r="L132" s="276">
        <v>0</v>
      </c>
      <c r="M132" s="277"/>
      <c r="N132" s="278">
        <f>ROUND(L132*K132,3)</f>
        <v>0</v>
      </c>
      <c r="O132" s="278"/>
      <c r="P132" s="278"/>
      <c r="Q132" s="278"/>
      <c r="R132" s="39"/>
      <c r="T132" s="175" t="s">
        <v>20</v>
      </c>
      <c r="U132" s="46" t="s">
        <v>44</v>
      </c>
      <c r="V132" s="38"/>
      <c r="W132" s="176">
        <f>V132*K132</f>
        <v>0</v>
      </c>
      <c r="X132" s="176">
        <v>0</v>
      </c>
      <c r="Y132" s="176">
        <f>X132*K132</f>
        <v>0</v>
      </c>
      <c r="Z132" s="176">
        <v>0</v>
      </c>
      <c r="AA132" s="177">
        <f>Z132*K132</f>
        <v>0</v>
      </c>
      <c r="AR132" s="20" t="s">
        <v>156</v>
      </c>
      <c r="AT132" s="20" t="s">
        <v>152</v>
      </c>
      <c r="AU132" s="20" t="s">
        <v>130</v>
      </c>
      <c r="AY132" s="20" t="s">
        <v>151</v>
      </c>
      <c r="BE132" s="112">
        <f>IF(U132="základná",N132,0)</f>
        <v>0</v>
      </c>
      <c r="BF132" s="112">
        <f>IF(U132="znížená",N132,0)</f>
        <v>0</v>
      </c>
      <c r="BG132" s="112">
        <f>IF(U132="zákl. prenesená",N132,0)</f>
        <v>0</v>
      </c>
      <c r="BH132" s="112">
        <f>IF(U132="zníž. prenesená",N132,0)</f>
        <v>0</v>
      </c>
      <c r="BI132" s="112">
        <f>IF(U132="nulová",N132,0)</f>
        <v>0</v>
      </c>
      <c r="BJ132" s="20" t="s">
        <v>130</v>
      </c>
      <c r="BK132" s="178">
        <f>ROUND(L132*K132,3)</f>
        <v>0</v>
      </c>
      <c r="BL132" s="20" t="s">
        <v>156</v>
      </c>
      <c r="BM132" s="20" t="s">
        <v>164</v>
      </c>
    </row>
    <row r="133" spans="2:65" s="1" customFormat="1" ht="31.5" customHeight="1">
      <c r="B133" s="37"/>
      <c r="C133" s="170" t="s">
        <v>165</v>
      </c>
      <c r="D133" s="170" t="s">
        <v>152</v>
      </c>
      <c r="E133" s="171" t="s">
        <v>166</v>
      </c>
      <c r="F133" s="275" t="s">
        <v>167</v>
      </c>
      <c r="G133" s="275"/>
      <c r="H133" s="275"/>
      <c r="I133" s="275"/>
      <c r="J133" s="172" t="s">
        <v>168</v>
      </c>
      <c r="K133" s="173">
        <v>22.125</v>
      </c>
      <c r="L133" s="276">
        <v>0</v>
      </c>
      <c r="M133" s="277"/>
      <c r="N133" s="278">
        <f>ROUND(L133*K133,3)</f>
        <v>0</v>
      </c>
      <c r="O133" s="278"/>
      <c r="P133" s="278"/>
      <c r="Q133" s="278"/>
      <c r="R133" s="39"/>
      <c r="T133" s="175" t="s">
        <v>20</v>
      </c>
      <c r="U133" s="46" t="s">
        <v>44</v>
      </c>
      <c r="V133" s="38"/>
      <c r="W133" s="176">
        <f>V133*K133</f>
        <v>0</v>
      </c>
      <c r="X133" s="176">
        <v>0</v>
      </c>
      <c r="Y133" s="176">
        <f>X133*K133</f>
        <v>0</v>
      </c>
      <c r="Z133" s="176">
        <v>0</v>
      </c>
      <c r="AA133" s="177">
        <f>Z133*K133</f>
        <v>0</v>
      </c>
      <c r="AR133" s="20" t="s">
        <v>156</v>
      </c>
      <c r="AT133" s="20" t="s">
        <v>152</v>
      </c>
      <c r="AU133" s="20" t="s">
        <v>130</v>
      </c>
      <c r="AY133" s="20" t="s">
        <v>151</v>
      </c>
      <c r="BE133" s="112">
        <f>IF(U133="základná",N133,0)</f>
        <v>0</v>
      </c>
      <c r="BF133" s="112">
        <f>IF(U133="znížená",N133,0)</f>
        <v>0</v>
      </c>
      <c r="BG133" s="112">
        <f>IF(U133="zákl. prenesená",N133,0)</f>
        <v>0</v>
      </c>
      <c r="BH133" s="112">
        <f>IF(U133="zníž. prenesená",N133,0)</f>
        <v>0</v>
      </c>
      <c r="BI133" s="112">
        <f>IF(U133="nulová",N133,0)</f>
        <v>0</v>
      </c>
      <c r="BJ133" s="20" t="s">
        <v>130</v>
      </c>
      <c r="BK133" s="178">
        <f>ROUND(L133*K133,3)</f>
        <v>0</v>
      </c>
      <c r="BL133" s="20" t="s">
        <v>156</v>
      </c>
      <c r="BM133" s="20" t="s">
        <v>169</v>
      </c>
    </row>
    <row r="134" spans="2:65" s="11" customFormat="1" ht="22.5" customHeight="1">
      <c r="B134" s="187"/>
      <c r="C134" s="188"/>
      <c r="D134" s="188"/>
      <c r="E134" s="189" t="s">
        <v>20</v>
      </c>
      <c r="F134" s="285" t="s">
        <v>170</v>
      </c>
      <c r="G134" s="286"/>
      <c r="H134" s="286"/>
      <c r="I134" s="286"/>
      <c r="J134" s="188"/>
      <c r="K134" s="190">
        <v>11.25</v>
      </c>
      <c r="L134" s="188"/>
      <c r="M134" s="188"/>
      <c r="N134" s="188"/>
      <c r="O134" s="188"/>
      <c r="P134" s="188"/>
      <c r="Q134" s="188"/>
      <c r="R134" s="191"/>
      <c r="T134" s="192"/>
      <c r="U134" s="188"/>
      <c r="V134" s="188"/>
      <c r="W134" s="188"/>
      <c r="X134" s="188"/>
      <c r="Y134" s="188"/>
      <c r="Z134" s="188"/>
      <c r="AA134" s="193"/>
      <c r="AT134" s="194" t="s">
        <v>159</v>
      </c>
      <c r="AU134" s="194" t="s">
        <v>130</v>
      </c>
      <c r="AV134" s="11" t="s">
        <v>130</v>
      </c>
      <c r="AW134" s="11" t="s">
        <v>34</v>
      </c>
      <c r="AX134" s="11" t="s">
        <v>77</v>
      </c>
      <c r="AY134" s="194" t="s">
        <v>151</v>
      </c>
    </row>
    <row r="135" spans="2:65" s="11" customFormat="1" ht="22.5" customHeight="1">
      <c r="B135" s="187"/>
      <c r="C135" s="188"/>
      <c r="D135" s="188"/>
      <c r="E135" s="189" t="s">
        <v>20</v>
      </c>
      <c r="F135" s="281" t="s">
        <v>171</v>
      </c>
      <c r="G135" s="282"/>
      <c r="H135" s="282"/>
      <c r="I135" s="282"/>
      <c r="J135" s="188"/>
      <c r="K135" s="190">
        <v>10.875</v>
      </c>
      <c r="L135" s="188"/>
      <c r="M135" s="188"/>
      <c r="N135" s="188"/>
      <c r="O135" s="188"/>
      <c r="P135" s="188"/>
      <c r="Q135" s="188"/>
      <c r="R135" s="191"/>
      <c r="T135" s="192"/>
      <c r="U135" s="188"/>
      <c r="V135" s="188"/>
      <c r="W135" s="188"/>
      <c r="X135" s="188"/>
      <c r="Y135" s="188"/>
      <c r="Z135" s="188"/>
      <c r="AA135" s="193"/>
      <c r="AT135" s="194" t="s">
        <v>159</v>
      </c>
      <c r="AU135" s="194" t="s">
        <v>130</v>
      </c>
      <c r="AV135" s="11" t="s">
        <v>130</v>
      </c>
      <c r="AW135" s="11" t="s">
        <v>34</v>
      </c>
      <c r="AX135" s="11" t="s">
        <v>77</v>
      </c>
      <c r="AY135" s="194" t="s">
        <v>151</v>
      </c>
    </row>
    <row r="136" spans="2:65" s="12" customFormat="1" ht="22.5" customHeight="1">
      <c r="B136" s="195"/>
      <c r="C136" s="196"/>
      <c r="D136" s="196"/>
      <c r="E136" s="197" t="s">
        <v>20</v>
      </c>
      <c r="F136" s="283" t="s">
        <v>161</v>
      </c>
      <c r="G136" s="284"/>
      <c r="H136" s="284"/>
      <c r="I136" s="284"/>
      <c r="J136" s="196"/>
      <c r="K136" s="198">
        <v>22.125</v>
      </c>
      <c r="L136" s="196"/>
      <c r="M136" s="196"/>
      <c r="N136" s="196"/>
      <c r="O136" s="196"/>
      <c r="P136" s="196"/>
      <c r="Q136" s="196"/>
      <c r="R136" s="199"/>
      <c r="T136" s="200"/>
      <c r="U136" s="196"/>
      <c r="V136" s="196"/>
      <c r="W136" s="196"/>
      <c r="X136" s="196"/>
      <c r="Y136" s="196"/>
      <c r="Z136" s="196"/>
      <c r="AA136" s="201"/>
      <c r="AT136" s="202" t="s">
        <v>159</v>
      </c>
      <c r="AU136" s="202" t="s">
        <v>130</v>
      </c>
      <c r="AV136" s="12" t="s">
        <v>156</v>
      </c>
      <c r="AW136" s="12" t="s">
        <v>34</v>
      </c>
      <c r="AX136" s="12" t="s">
        <v>85</v>
      </c>
      <c r="AY136" s="202" t="s">
        <v>151</v>
      </c>
    </row>
    <row r="137" spans="2:65" s="1" customFormat="1" ht="31.5" customHeight="1">
      <c r="B137" s="37"/>
      <c r="C137" s="170" t="s">
        <v>156</v>
      </c>
      <c r="D137" s="170" t="s">
        <v>152</v>
      </c>
      <c r="E137" s="171" t="s">
        <v>172</v>
      </c>
      <c r="F137" s="275" t="s">
        <v>173</v>
      </c>
      <c r="G137" s="275"/>
      <c r="H137" s="275"/>
      <c r="I137" s="275"/>
      <c r="J137" s="172" t="s">
        <v>168</v>
      </c>
      <c r="K137" s="173">
        <v>22.125</v>
      </c>
      <c r="L137" s="276">
        <v>0</v>
      </c>
      <c r="M137" s="277"/>
      <c r="N137" s="278">
        <f>ROUND(L137*K137,3)</f>
        <v>0</v>
      </c>
      <c r="O137" s="278"/>
      <c r="P137" s="278"/>
      <c r="Q137" s="278"/>
      <c r="R137" s="39"/>
      <c r="T137" s="175" t="s">
        <v>20</v>
      </c>
      <c r="U137" s="46" t="s">
        <v>44</v>
      </c>
      <c r="V137" s="38"/>
      <c r="W137" s="176">
        <f>V137*K137</f>
        <v>0</v>
      </c>
      <c r="X137" s="176">
        <v>0</v>
      </c>
      <c r="Y137" s="176">
        <f>X137*K137</f>
        <v>0</v>
      </c>
      <c r="Z137" s="176">
        <v>0</v>
      </c>
      <c r="AA137" s="177">
        <f>Z137*K137</f>
        <v>0</v>
      </c>
      <c r="AR137" s="20" t="s">
        <v>156</v>
      </c>
      <c r="AT137" s="20" t="s">
        <v>152</v>
      </c>
      <c r="AU137" s="20" t="s">
        <v>130</v>
      </c>
      <c r="AY137" s="20" t="s">
        <v>151</v>
      </c>
      <c r="BE137" s="112">
        <f>IF(U137="základná",N137,0)</f>
        <v>0</v>
      </c>
      <c r="BF137" s="112">
        <f>IF(U137="znížená",N137,0)</f>
        <v>0</v>
      </c>
      <c r="BG137" s="112">
        <f>IF(U137="zákl. prenesená",N137,0)</f>
        <v>0</v>
      </c>
      <c r="BH137" s="112">
        <f>IF(U137="zníž. prenesená",N137,0)</f>
        <v>0</v>
      </c>
      <c r="BI137" s="112">
        <f>IF(U137="nulová",N137,0)</f>
        <v>0</v>
      </c>
      <c r="BJ137" s="20" t="s">
        <v>130</v>
      </c>
      <c r="BK137" s="178">
        <f>ROUND(L137*K137,3)</f>
        <v>0</v>
      </c>
      <c r="BL137" s="20" t="s">
        <v>156</v>
      </c>
      <c r="BM137" s="20" t="s">
        <v>174</v>
      </c>
    </row>
    <row r="138" spans="2:65" s="1" customFormat="1" ht="31.5" customHeight="1">
      <c r="B138" s="37"/>
      <c r="C138" s="170" t="s">
        <v>175</v>
      </c>
      <c r="D138" s="170" t="s">
        <v>152</v>
      </c>
      <c r="E138" s="171" t="s">
        <v>176</v>
      </c>
      <c r="F138" s="275" t="s">
        <v>177</v>
      </c>
      <c r="G138" s="275"/>
      <c r="H138" s="275"/>
      <c r="I138" s="275"/>
      <c r="J138" s="172" t="s">
        <v>178</v>
      </c>
      <c r="K138" s="173">
        <v>0.33</v>
      </c>
      <c r="L138" s="276">
        <v>0</v>
      </c>
      <c r="M138" s="277"/>
      <c r="N138" s="278">
        <f>ROUND(L138*K138,3)</f>
        <v>0</v>
      </c>
      <c r="O138" s="278"/>
      <c r="P138" s="278"/>
      <c r="Q138" s="278"/>
      <c r="R138" s="39"/>
      <c r="T138" s="175" t="s">
        <v>20</v>
      </c>
      <c r="U138" s="46" t="s">
        <v>44</v>
      </c>
      <c r="V138" s="38"/>
      <c r="W138" s="176">
        <f>V138*K138</f>
        <v>0</v>
      </c>
      <c r="X138" s="176">
        <v>0</v>
      </c>
      <c r="Y138" s="176">
        <f>X138*K138</f>
        <v>0</v>
      </c>
      <c r="Z138" s="176">
        <v>0</v>
      </c>
      <c r="AA138" s="177">
        <f>Z138*K138</f>
        <v>0</v>
      </c>
      <c r="AR138" s="20" t="s">
        <v>156</v>
      </c>
      <c r="AT138" s="20" t="s">
        <v>152</v>
      </c>
      <c r="AU138" s="20" t="s">
        <v>130</v>
      </c>
      <c r="AY138" s="20" t="s">
        <v>151</v>
      </c>
      <c r="BE138" s="112">
        <f>IF(U138="základná",N138,0)</f>
        <v>0</v>
      </c>
      <c r="BF138" s="112">
        <f>IF(U138="znížená",N138,0)</f>
        <v>0</v>
      </c>
      <c r="BG138" s="112">
        <f>IF(U138="zákl. prenesená",N138,0)</f>
        <v>0</v>
      </c>
      <c r="BH138" s="112">
        <f>IF(U138="zníž. prenesená",N138,0)</f>
        <v>0</v>
      </c>
      <c r="BI138" s="112">
        <f>IF(U138="nulová",N138,0)</f>
        <v>0</v>
      </c>
      <c r="BJ138" s="20" t="s">
        <v>130</v>
      </c>
      <c r="BK138" s="178">
        <f>ROUND(L138*K138,3)</f>
        <v>0</v>
      </c>
      <c r="BL138" s="20" t="s">
        <v>156</v>
      </c>
      <c r="BM138" s="20" t="s">
        <v>179</v>
      </c>
    </row>
    <row r="139" spans="2:65" s="9" customFormat="1" ht="37.35" customHeight="1">
      <c r="B139" s="159"/>
      <c r="C139" s="160"/>
      <c r="D139" s="161" t="s">
        <v>121</v>
      </c>
      <c r="E139" s="161"/>
      <c r="F139" s="161"/>
      <c r="G139" s="161"/>
      <c r="H139" s="161"/>
      <c r="I139" s="161"/>
      <c r="J139" s="161"/>
      <c r="K139" s="161"/>
      <c r="L139" s="161"/>
      <c r="M139" s="161"/>
      <c r="N139" s="297">
        <f>BK139</f>
        <v>0</v>
      </c>
      <c r="O139" s="298"/>
      <c r="P139" s="298"/>
      <c r="Q139" s="298"/>
      <c r="R139" s="162"/>
      <c r="T139" s="163"/>
      <c r="U139" s="160"/>
      <c r="V139" s="160"/>
      <c r="W139" s="164">
        <f>W140+W162+W184</f>
        <v>0</v>
      </c>
      <c r="X139" s="160"/>
      <c r="Y139" s="164">
        <f>Y140+Y162+Y184</f>
        <v>0</v>
      </c>
      <c r="Z139" s="160"/>
      <c r="AA139" s="165">
        <f>AA140+AA162+AA184</f>
        <v>0</v>
      </c>
      <c r="AR139" s="166" t="s">
        <v>130</v>
      </c>
      <c r="AT139" s="167" t="s">
        <v>76</v>
      </c>
      <c r="AU139" s="167" t="s">
        <v>77</v>
      </c>
      <c r="AY139" s="166" t="s">
        <v>151</v>
      </c>
      <c r="BK139" s="168">
        <f>BK140+BK162+BK184</f>
        <v>0</v>
      </c>
    </row>
    <row r="140" spans="2:65" s="9" customFormat="1" ht="19.899999999999999" customHeight="1">
      <c r="B140" s="159"/>
      <c r="C140" s="160"/>
      <c r="D140" s="169" t="s">
        <v>122</v>
      </c>
      <c r="E140" s="169"/>
      <c r="F140" s="169"/>
      <c r="G140" s="169"/>
      <c r="H140" s="169"/>
      <c r="I140" s="169"/>
      <c r="J140" s="169"/>
      <c r="K140" s="169"/>
      <c r="L140" s="169"/>
      <c r="M140" s="169"/>
      <c r="N140" s="295">
        <f>BK140</f>
        <v>0</v>
      </c>
      <c r="O140" s="296"/>
      <c r="P140" s="296"/>
      <c r="Q140" s="296"/>
      <c r="R140" s="162"/>
      <c r="T140" s="163"/>
      <c r="U140" s="160"/>
      <c r="V140" s="160"/>
      <c r="W140" s="164">
        <f>SUM(W141:W161)</f>
        <v>0</v>
      </c>
      <c r="X140" s="160"/>
      <c r="Y140" s="164">
        <f>SUM(Y141:Y161)</f>
        <v>0</v>
      </c>
      <c r="Z140" s="160"/>
      <c r="AA140" s="165">
        <f>SUM(AA141:AA161)</f>
        <v>0</v>
      </c>
      <c r="AR140" s="166" t="s">
        <v>130</v>
      </c>
      <c r="AT140" s="167" t="s">
        <v>76</v>
      </c>
      <c r="AU140" s="167" t="s">
        <v>85</v>
      </c>
      <c r="AY140" s="166" t="s">
        <v>151</v>
      </c>
      <c r="BK140" s="168">
        <f>SUM(BK141:BK161)</f>
        <v>0</v>
      </c>
    </row>
    <row r="141" spans="2:65" s="1" customFormat="1" ht="31.5" customHeight="1">
      <c r="B141" s="37"/>
      <c r="C141" s="170" t="s">
        <v>180</v>
      </c>
      <c r="D141" s="170" t="s">
        <v>152</v>
      </c>
      <c r="E141" s="171" t="s">
        <v>181</v>
      </c>
      <c r="F141" s="275" t="s">
        <v>182</v>
      </c>
      <c r="G141" s="275"/>
      <c r="H141" s="275"/>
      <c r="I141" s="275"/>
      <c r="J141" s="172" t="s">
        <v>183</v>
      </c>
      <c r="K141" s="173">
        <v>230.4</v>
      </c>
      <c r="L141" s="276">
        <v>0</v>
      </c>
      <c r="M141" s="277"/>
      <c r="N141" s="278">
        <f>ROUND(L141*K141,3)</f>
        <v>0</v>
      </c>
      <c r="O141" s="278"/>
      <c r="P141" s="278"/>
      <c r="Q141" s="278"/>
      <c r="R141" s="39"/>
      <c r="T141" s="175" t="s">
        <v>20</v>
      </c>
      <c r="U141" s="46" t="s">
        <v>44</v>
      </c>
      <c r="V141" s="38"/>
      <c r="W141" s="176">
        <f>V141*K141</f>
        <v>0</v>
      </c>
      <c r="X141" s="176">
        <v>0</v>
      </c>
      <c r="Y141" s="176">
        <f>X141*K141</f>
        <v>0</v>
      </c>
      <c r="Z141" s="176">
        <v>0</v>
      </c>
      <c r="AA141" s="177">
        <f>Z141*K141</f>
        <v>0</v>
      </c>
      <c r="AR141" s="20" t="s">
        <v>184</v>
      </c>
      <c r="AT141" s="20" t="s">
        <v>152</v>
      </c>
      <c r="AU141" s="20" t="s">
        <v>130</v>
      </c>
      <c r="AY141" s="20" t="s">
        <v>151</v>
      </c>
      <c r="BE141" s="112">
        <f>IF(U141="základná",N141,0)</f>
        <v>0</v>
      </c>
      <c r="BF141" s="112">
        <f>IF(U141="znížená",N141,0)</f>
        <v>0</v>
      </c>
      <c r="BG141" s="112">
        <f>IF(U141="zákl. prenesená",N141,0)</f>
        <v>0</v>
      </c>
      <c r="BH141" s="112">
        <f>IF(U141="zníž. prenesená",N141,0)</f>
        <v>0</v>
      </c>
      <c r="BI141" s="112">
        <f>IF(U141="nulová",N141,0)</f>
        <v>0</v>
      </c>
      <c r="BJ141" s="20" t="s">
        <v>130</v>
      </c>
      <c r="BK141" s="178">
        <f>ROUND(L141*K141,3)</f>
        <v>0</v>
      </c>
      <c r="BL141" s="20" t="s">
        <v>184</v>
      </c>
      <c r="BM141" s="20" t="s">
        <v>185</v>
      </c>
    </row>
    <row r="142" spans="2:65" s="11" customFormat="1" ht="22.5" customHeight="1">
      <c r="B142" s="187"/>
      <c r="C142" s="188"/>
      <c r="D142" s="188"/>
      <c r="E142" s="189" t="s">
        <v>20</v>
      </c>
      <c r="F142" s="285" t="s">
        <v>186</v>
      </c>
      <c r="G142" s="286"/>
      <c r="H142" s="286"/>
      <c r="I142" s="286"/>
      <c r="J142" s="188"/>
      <c r="K142" s="190">
        <v>230.4</v>
      </c>
      <c r="L142" s="188"/>
      <c r="M142" s="188"/>
      <c r="N142" s="188"/>
      <c r="O142" s="188"/>
      <c r="P142" s="188"/>
      <c r="Q142" s="188"/>
      <c r="R142" s="191"/>
      <c r="T142" s="192"/>
      <c r="U142" s="188"/>
      <c r="V142" s="188"/>
      <c r="W142" s="188"/>
      <c r="X142" s="188"/>
      <c r="Y142" s="188"/>
      <c r="Z142" s="188"/>
      <c r="AA142" s="193"/>
      <c r="AT142" s="194" t="s">
        <v>159</v>
      </c>
      <c r="AU142" s="194" t="s">
        <v>130</v>
      </c>
      <c r="AV142" s="11" t="s">
        <v>130</v>
      </c>
      <c r="AW142" s="11" t="s">
        <v>34</v>
      </c>
      <c r="AX142" s="11" t="s">
        <v>77</v>
      </c>
      <c r="AY142" s="194" t="s">
        <v>151</v>
      </c>
    </row>
    <row r="143" spans="2:65" s="12" customFormat="1" ht="22.5" customHeight="1">
      <c r="B143" s="195"/>
      <c r="C143" s="196"/>
      <c r="D143" s="196"/>
      <c r="E143" s="197" t="s">
        <v>20</v>
      </c>
      <c r="F143" s="283" t="s">
        <v>161</v>
      </c>
      <c r="G143" s="284"/>
      <c r="H143" s="284"/>
      <c r="I143" s="284"/>
      <c r="J143" s="196"/>
      <c r="K143" s="198">
        <v>230.4</v>
      </c>
      <c r="L143" s="196"/>
      <c r="M143" s="196"/>
      <c r="N143" s="196"/>
      <c r="O143" s="196"/>
      <c r="P143" s="196"/>
      <c r="Q143" s="196"/>
      <c r="R143" s="199"/>
      <c r="T143" s="200"/>
      <c r="U143" s="196"/>
      <c r="V143" s="196"/>
      <c r="W143" s="196"/>
      <c r="X143" s="196"/>
      <c r="Y143" s="196"/>
      <c r="Z143" s="196"/>
      <c r="AA143" s="201"/>
      <c r="AT143" s="202" t="s">
        <v>159</v>
      </c>
      <c r="AU143" s="202" t="s">
        <v>130</v>
      </c>
      <c r="AV143" s="12" t="s">
        <v>156</v>
      </c>
      <c r="AW143" s="12" t="s">
        <v>34</v>
      </c>
      <c r="AX143" s="12" t="s">
        <v>85</v>
      </c>
      <c r="AY143" s="202" t="s">
        <v>151</v>
      </c>
    </row>
    <row r="144" spans="2:65" s="1" customFormat="1" ht="31.5" customHeight="1">
      <c r="B144" s="37"/>
      <c r="C144" s="170" t="s">
        <v>187</v>
      </c>
      <c r="D144" s="170" t="s">
        <v>152</v>
      </c>
      <c r="E144" s="171" t="s">
        <v>188</v>
      </c>
      <c r="F144" s="275" t="s">
        <v>189</v>
      </c>
      <c r="G144" s="275"/>
      <c r="H144" s="275"/>
      <c r="I144" s="275"/>
      <c r="J144" s="172" t="s">
        <v>183</v>
      </c>
      <c r="K144" s="173">
        <v>202.9</v>
      </c>
      <c r="L144" s="276">
        <v>0</v>
      </c>
      <c r="M144" s="277"/>
      <c r="N144" s="278">
        <f>ROUND(L144*K144,3)</f>
        <v>0</v>
      </c>
      <c r="O144" s="278"/>
      <c r="P144" s="278"/>
      <c r="Q144" s="278"/>
      <c r="R144" s="39"/>
      <c r="T144" s="175" t="s">
        <v>20</v>
      </c>
      <c r="U144" s="46" t="s">
        <v>44</v>
      </c>
      <c r="V144" s="38"/>
      <c r="W144" s="176">
        <f>V144*K144</f>
        <v>0</v>
      </c>
      <c r="X144" s="176">
        <v>0</v>
      </c>
      <c r="Y144" s="176">
        <f>X144*K144</f>
        <v>0</v>
      </c>
      <c r="Z144" s="176">
        <v>0</v>
      </c>
      <c r="AA144" s="177">
        <f>Z144*K144</f>
        <v>0</v>
      </c>
      <c r="AR144" s="20" t="s">
        <v>184</v>
      </c>
      <c r="AT144" s="20" t="s">
        <v>152</v>
      </c>
      <c r="AU144" s="20" t="s">
        <v>130</v>
      </c>
      <c r="AY144" s="20" t="s">
        <v>151</v>
      </c>
      <c r="BE144" s="112">
        <f>IF(U144="základná",N144,0)</f>
        <v>0</v>
      </c>
      <c r="BF144" s="112">
        <f>IF(U144="znížená",N144,0)</f>
        <v>0</v>
      </c>
      <c r="BG144" s="112">
        <f>IF(U144="zákl. prenesená",N144,0)</f>
        <v>0</v>
      </c>
      <c r="BH144" s="112">
        <f>IF(U144="zníž. prenesená",N144,0)</f>
        <v>0</v>
      </c>
      <c r="BI144" s="112">
        <f>IF(U144="nulová",N144,0)</f>
        <v>0</v>
      </c>
      <c r="BJ144" s="20" t="s">
        <v>130</v>
      </c>
      <c r="BK144" s="178">
        <f>ROUND(L144*K144,3)</f>
        <v>0</v>
      </c>
      <c r="BL144" s="20" t="s">
        <v>184</v>
      </c>
      <c r="BM144" s="20" t="s">
        <v>190</v>
      </c>
    </row>
    <row r="145" spans="2:65" s="11" customFormat="1" ht="22.5" customHeight="1">
      <c r="B145" s="187"/>
      <c r="C145" s="188"/>
      <c r="D145" s="188"/>
      <c r="E145" s="189" t="s">
        <v>20</v>
      </c>
      <c r="F145" s="285" t="s">
        <v>191</v>
      </c>
      <c r="G145" s="286"/>
      <c r="H145" s="286"/>
      <c r="I145" s="286"/>
      <c r="J145" s="188"/>
      <c r="K145" s="190">
        <v>36</v>
      </c>
      <c r="L145" s="188"/>
      <c r="M145" s="188"/>
      <c r="N145" s="188"/>
      <c r="O145" s="188"/>
      <c r="P145" s="188"/>
      <c r="Q145" s="188"/>
      <c r="R145" s="191"/>
      <c r="T145" s="192"/>
      <c r="U145" s="188"/>
      <c r="V145" s="188"/>
      <c r="W145" s="188"/>
      <c r="X145" s="188"/>
      <c r="Y145" s="188"/>
      <c r="Z145" s="188"/>
      <c r="AA145" s="193"/>
      <c r="AT145" s="194" t="s">
        <v>159</v>
      </c>
      <c r="AU145" s="194" t="s">
        <v>130</v>
      </c>
      <c r="AV145" s="11" t="s">
        <v>130</v>
      </c>
      <c r="AW145" s="11" t="s">
        <v>34</v>
      </c>
      <c r="AX145" s="11" t="s">
        <v>77</v>
      </c>
      <c r="AY145" s="194" t="s">
        <v>151</v>
      </c>
    </row>
    <row r="146" spans="2:65" s="11" customFormat="1" ht="22.5" customHeight="1">
      <c r="B146" s="187"/>
      <c r="C146" s="188"/>
      <c r="D146" s="188"/>
      <c r="E146" s="189" t="s">
        <v>20</v>
      </c>
      <c r="F146" s="281" t="s">
        <v>192</v>
      </c>
      <c r="G146" s="282"/>
      <c r="H146" s="282"/>
      <c r="I146" s="282"/>
      <c r="J146" s="188"/>
      <c r="K146" s="190">
        <v>16.5</v>
      </c>
      <c r="L146" s="188"/>
      <c r="M146" s="188"/>
      <c r="N146" s="188"/>
      <c r="O146" s="188"/>
      <c r="P146" s="188"/>
      <c r="Q146" s="188"/>
      <c r="R146" s="191"/>
      <c r="T146" s="192"/>
      <c r="U146" s="188"/>
      <c r="V146" s="188"/>
      <c r="W146" s="188"/>
      <c r="X146" s="188"/>
      <c r="Y146" s="188"/>
      <c r="Z146" s="188"/>
      <c r="AA146" s="193"/>
      <c r="AT146" s="194" t="s">
        <v>159</v>
      </c>
      <c r="AU146" s="194" t="s">
        <v>130</v>
      </c>
      <c r="AV146" s="11" t="s">
        <v>130</v>
      </c>
      <c r="AW146" s="11" t="s">
        <v>34</v>
      </c>
      <c r="AX146" s="11" t="s">
        <v>77</v>
      </c>
      <c r="AY146" s="194" t="s">
        <v>151</v>
      </c>
    </row>
    <row r="147" spans="2:65" s="11" customFormat="1" ht="22.5" customHeight="1">
      <c r="B147" s="187"/>
      <c r="C147" s="188"/>
      <c r="D147" s="188"/>
      <c r="E147" s="189" t="s">
        <v>20</v>
      </c>
      <c r="F147" s="281" t="s">
        <v>193</v>
      </c>
      <c r="G147" s="282"/>
      <c r="H147" s="282"/>
      <c r="I147" s="282"/>
      <c r="J147" s="188"/>
      <c r="K147" s="190">
        <v>134.4</v>
      </c>
      <c r="L147" s="188"/>
      <c r="M147" s="188"/>
      <c r="N147" s="188"/>
      <c r="O147" s="188"/>
      <c r="P147" s="188"/>
      <c r="Q147" s="188"/>
      <c r="R147" s="191"/>
      <c r="T147" s="192"/>
      <c r="U147" s="188"/>
      <c r="V147" s="188"/>
      <c r="W147" s="188"/>
      <c r="X147" s="188"/>
      <c r="Y147" s="188"/>
      <c r="Z147" s="188"/>
      <c r="AA147" s="193"/>
      <c r="AT147" s="194" t="s">
        <v>159</v>
      </c>
      <c r="AU147" s="194" t="s">
        <v>130</v>
      </c>
      <c r="AV147" s="11" t="s">
        <v>130</v>
      </c>
      <c r="AW147" s="11" t="s">
        <v>34</v>
      </c>
      <c r="AX147" s="11" t="s">
        <v>77</v>
      </c>
      <c r="AY147" s="194" t="s">
        <v>151</v>
      </c>
    </row>
    <row r="148" spans="2:65" s="11" customFormat="1" ht="22.5" customHeight="1">
      <c r="B148" s="187"/>
      <c r="C148" s="188"/>
      <c r="D148" s="188"/>
      <c r="E148" s="189" t="s">
        <v>20</v>
      </c>
      <c r="F148" s="281" t="s">
        <v>194</v>
      </c>
      <c r="G148" s="282"/>
      <c r="H148" s="282"/>
      <c r="I148" s="282"/>
      <c r="J148" s="188"/>
      <c r="K148" s="190">
        <v>6</v>
      </c>
      <c r="L148" s="188"/>
      <c r="M148" s="188"/>
      <c r="N148" s="188"/>
      <c r="O148" s="188"/>
      <c r="P148" s="188"/>
      <c r="Q148" s="188"/>
      <c r="R148" s="191"/>
      <c r="T148" s="192"/>
      <c r="U148" s="188"/>
      <c r="V148" s="188"/>
      <c r="W148" s="188"/>
      <c r="X148" s="188"/>
      <c r="Y148" s="188"/>
      <c r="Z148" s="188"/>
      <c r="AA148" s="193"/>
      <c r="AT148" s="194" t="s">
        <v>159</v>
      </c>
      <c r="AU148" s="194" t="s">
        <v>130</v>
      </c>
      <c r="AV148" s="11" t="s">
        <v>130</v>
      </c>
      <c r="AW148" s="11" t="s">
        <v>34</v>
      </c>
      <c r="AX148" s="11" t="s">
        <v>77</v>
      </c>
      <c r="AY148" s="194" t="s">
        <v>151</v>
      </c>
    </row>
    <row r="149" spans="2:65" s="11" customFormat="1" ht="22.5" customHeight="1">
      <c r="B149" s="187"/>
      <c r="C149" s="188"/>
      <c r="D149" s="188"/>
      <c r="E149" s="189" t="s">
        <v>20</v>
      </c>
      <c r="F149" s="281" t="s">
        <v>195</v>
      </c>
      <c r="G149" s="282"/>
      <c r="H149" s="282"/>
      <c r="I149" s="282"/>
      <c r="J149" s="188"/>
      <c r="K149" s="190">
        <v>10</v>
      </c>
      <c r="L149" s="188"/>
      <c r="M149" s="188"/>
      <c r="N149" s="188"/>
      <c r="O149" s="188"/>
      <c r="P149" s="188"/>
      <c r="Q149" s="188"/>
      <c r="R149" s="191"/>
      <c r="T149" s="192"/>
      <c r="U149" s="188"/>
      <c r="V149" s="188"/>
      <c r="W149" s="188"/>
      <c r="X149" s="188"/>
      <c r="Y149" s="188"/>
      <c r="Z149" s="188"/>
      <c r="AA149" s="193"/>
      <c r="AT149" s="194" t="s">
        <v>159</v>
      </c>
      <c r="AU149" s="194" t="s">
        <v>130</v>
      </c>
      <c r="AV149" s="11" t="s">
        <v>130</v>
      </c>
      <c r="AW149" s="11" t="s">
        <v>34</v>
      </c>
      <c r="AX149" s="11" t="s">
        <v>77</v>
      </c>
      <c r="AY149" s="194" t="s">
        <v>151</v>
      </c>
    </row>
    <row r="150" spans="2:65" s="12" customFormat="1" ht="22.5" customHeight="1">
      <c r="B150" s="195"/>
      <c r="C150" s="196"/>
      <c r="D150" s="196"/>
      <c r="E150" s="197" t="s">
        <v>20</v>
      </c>
      <c r="F150" s="283" t="s">
        <v>161</v>
      </c>
      <c r="G150" s="284"/>
      <c r="H150" s="284"/>
      <c r="I150" s="284"/>
      <c r="J150" s="196"/>
      <c r="K150" s="198">
        <v>202.9</v>
      </c>
      <c r="L150" s="196"/>
      <c r="M150" s="196"/>
      <c r="N150" s="196"/>
      <c r="O150" s="196"/>
      <c r="P150" s="196"/>
      <c r="Q150" s="196"/>
      <c r="R150" s="199"/>
      <c r="T150" s="200"/>
      <c r="U150" s="196"/>
      <c r="V150" s="196"/>
      <c r="W150" s="196"/>
      <c r="X150" s="196"/>
      <c r="Y150" s="196"/>
      <c r="Z150" s="196"/>
      <c r="AA150" s="201"/>
      <c r="AT150" s="202" t="s">
        <v>159</v>
      </c>
      <c r="AU150" s="202" t="s">
        <v>130</v>
      </c>
      <c r="AV150" s="12" t="s">
        <v>156</v>
      </c>
      <c r="AW150" s="12" t="s">
        <v>34</v>
      </c>
      <c r="AX150" s="12" t="s">
        <v>85</v>
      </c>
      <c r="AY150" s="202" t="s">
        <v>151</v>
      </c>
    </row>
    <row r="151" spans="2:65" s="1" customFormat="1" ht="22.5" customHeight="1">
      <c r="B151" s="37"/>
      <c r="C151" s="203" t="s">
        <v>196</v>
      </c>
      <c r="D151" s="203" t="s">
        <v>197</v>
      </c>
      <c r="E151" s="204" t="s">
        <v>198</v>
      </c>
      <c r="F151" s="287" t="s">
        <v>199</v>
      </c>
      <c r="G151" s="287"/>
      <c r="H151" s="287"/>
      <c r="I151" s="287"/>
      <c r="J151" s="205" t="s">
        <v>155</v>
      </c>
      <c r="K151" s="206">
        <v>5.4530000000000003</v>
      </c>
      <c r="L151" s="288">
        <v>0</v>
      </c>
      <c r="M151" s="289"/>
      <c r="N151" s="290">
        <f>ROUND(L151*K151,3)</f>
        <v>0</v>
      </c>
      <c r="O151" s="278"/>
      <c r="P151" s="278"/>
      <c r="Q151" s="278"/>
      <c r="R151" s="39"/>
      <c r="T151" s="175" t="s">
        <v>20</v>
      </c>
      <c r="U151" s="46" t="s">
        <v>44</v>
      </c>
      <c r="V151" s="38"/>
      <c r="W151" s="176">
        <f>V151*K151</f>
        <v>0</v>
      </c>
      <c r="X151" s="176">
        <v>0</v>
      </c>
      <c r="Y151" s="176">
        <f>X151*K151</f>
        <v>0</v>
      </c>
      <c r="Z151" s="176">
        <v>0</v>
      </c>
      <c r="AA151" s="177">
        <f>Z151*K151</f>
        <v>0</v>
      </c>
      <c r="AR151" s="20" t="s">
        <v>200</v>
      </c>
      <c r="AT151" s="20" t="s">
        <v>197</v>
      </c>
      <c r="AU151" s="20" t="s">
        <v>130</v>
      </c>
      <c r="AY151" s="20" t="s">
        <v>151</v>
      </c>
      <c r="BE151" s="112">
        <f>IF(U151="základná",N151,0)</f>
        <v>0</v>
      </c>
      <c r="BF151" s="112">
        <f>IF(U151="znížená",N151,0)</f>
        <v>0</v>
      </c>
      <c r="BG151" s="112">
        <f>IF(U151="zákl. prenesená",N151,0)</f>
        <v>0</v>
      </c>
      <c r="BH151" s="112">
        <f>IF(U151="zníž. prenesená",N151,0)</f>
        <v>0</v>
      </c>
      <c r="BI151" s="112">
        <f>IF(U151="nulová",N151,0)</f>
        <v>0</v>
      </c>
      <c r="BJ151" s="20" t="s">
        <v>130</v>
      </c>
      <c r="BK151" s="178">
        <f>ROUND(L151*K151,3)</f>
        <v>0</v>
      </c>
      <c r="BL151" s="20" t="s">
        <v>184</v>
      </c>
      <c r="BM151" s="20" t="s">
        <v>201</v>
      </c>
    </row>
    <row r="152" spans="2:65" s="1" customFormat="1" ht="31.5" customHeight="1">
      <c r="B152" s="37"/>
      <c r="C152" s="170" t="s">
        <v>202</v>
      </c>
      <c r="D152" s="170" t="s">
        <v>152</v>
      </c>
      <c r="E152" s="171" t="s">
        <v>203</v>
      </c>
      <c r="F152" s="275" t="s">
        <v>204</v>
      </c>
      <c r="G152" s="275"/>
      <c r="H152" s="275"/>
      <c r="I152" s="275"/>
      <c r="J152" s="172" t="s">
        <v>183</v>
      </c>
      <c r="K152" s="173">
        <v>570</v>
      </c>
      <c r="L152" s="276">
        <v>0</v>
      </c>
      <c r="M152" s="277"/>
      <c r="N152" s="278">
        <f>ROUND(L152*K152,3)</f>
        <v>0</v>
      </c>
      <c r="O152" s="278"/>
      <c r="P152" s="278"/>
      <c r="Q152" s="278"/>
      <c r="R152" s="39"/>
      <c r="T152" s="175" t="s">
        <v>20</v>
      </c>
      <c r="U152" s="46" t="s">
        <v>44</v>
      </c>
      <c r="V152" s="38"/>
      <c r="W152" s="176">
        <f>V152*K152</f>
        <v>0</v>
      </c>
      <c r="X152" s="176">
        <v>0</v>
      </c>
      <c r="Y152" s="176">
        <f>X152*K152</f>
        <v>0</v>
      </c>
      <c r="Z152" s="176">
        <v>0</v>
      </c>
      <c r="AA152" s="177">
        <f>Z152*K152</f>
        <v>0</v>
      </c>
      <c r="AR152" s="20" t="s">
        <v>184</v>
      </c>
      <c r="AT152" s="20" t="s">
        <v>152</v>
      </c>
      <c r="AU152" s="20" t="s">
        <v>130</v>
      </c>
      <c r="AY152" s="20" t="s">
        <v>151</v>
      </c>
      <c r="BE152" s="112">
        <f>IF(U152="základná",N152,0)</f>
        <v>0</v>
      </c>
      <c r="BF152" s="112">
        <f>IF(U152="znížená",N152,0)</f>
        <v>0</v>
      </c>
      <c r="BG152" s="112">
        <f>IF(U152="zákl. prenesená",N152,0)</f>
        <v>0</v>
      </c>
      <c r="BH152" s="112">
        <f>IF(U152="zníž. prenesená",N152,0)</f>
        <v>0</v>
      </c>
      <c r="BI152" s="112">
        <f>IF(U152="nulová",N152,0)</f>
        <v>0</v>
      </c>
      <c r="BJ152" s="20" t="s">
        <v>130</v>
      </c>
      <c r="BK152" s="178">
        <f>ROUND(L152*K152,3)</f>
        <v>0</v>
      </c>
      <c r="BL152" s="20" t="s">
        <v>184</v>
      </c>
      <c r="BM152" s="20" t="s">
        <v>205</v>
      </c>
    </row>
    <row r="153" spans="2:65" s="1" customFormat="1" ht="22.5" customHeight="1">
      <c r="B153" s="37"/>
      <c r="C153" s="170" t="s">
        <v>206</v>
      </c>
      <c r="D153" s="170" t="s">
        <v>152</v>
      </c>
      <c r="E153" s="171" t="s">
        <v>207</v>
      </c>
      <c r="F153" s="275" t="s">
        <v>208</v>
      </c>
      <c r="G153" s="275"/>
      <c r="H153" s="275"/>
      <c r="I153" s="275"/>
      <c r="J153" s="172" t="s">
        <v>183</v>
      </c>
      <c r="K153" s="173">
        <v>134.4</v>
      </c>
      <c r="L153" s="276">
        <v>0</v>
      </c>
      <c r="M153" s="277"/>
      <c r="N153" s="278">
        <f>ROUND(L153*K153,3)</f>
        <v>0</v>
      </c>
      <c r="O153" s="278"/>
      <c r="P153" s="278"/>
      <c r="Q153" s="278"/>
      <c r="R153" s="39"/>
      <c r="T153" s="175" t="s">
        <v>20</v>
      </c>
      <c r="U153" s="46" t="s">
        <v>44</v>
      </c>
      <c r="V153" s="38"/>
      <c r="W153" s="176">
        <f>V153*K153</f>
        <v>0</v>
      </c>
      <c r="X153" s="176">
        <v>0</v>
      </c>
      <c r="Y153" s="176">
        <f>X153*K153</f>
        <v>0</v>
      </c>
      <c r="Z153" s="176">
        <v>0</v>
      </c>
      <c r="AA153" s="177">
        <f>Z153*K153</f>
        <v>0</v>
      </c>
      <c r="AR153" s="20" t="s">
        <v>184</v>
      </c>
      <c r="AT153" s="20" t="s">
        <v>152</v>
      </c>
      <c r="AU153" s="20" t="s">
        <v>130</v>
      </c>
      <c r="AY153" s="20" t="s">
        <v>151</v>
      </c>
      <c r="BE153" s="112">
        <f>IF(U153="základná",N153,0)</f>
        <v>0</v>
      </c>
      <c r="BF153" s="112">
        <f>IF(U153="znížená",N153,0)</f>
        <v>0</v>
      </c>
      <c r="BG153" s="112">
        <f>IF(U153="zákl. prenesená",N153,0)</f>
        <v>0</v>
      </c>
      <c r="BH153" s="112">
        <f>IF(U153="zníž. prenesená",N153,0)</f>
        <v>0</v>
      </c>
      <c r="BI153" s="112">
        <f>IF(U153="nulová",N153,0)</f>
        <v>0</v>
      </c>
      <c r="BJ153" s="20" t="s">
        <v>130</v>
      </c>
      <c r="BK153" s="178">
        <f>ROUND(L153*K153,3)</f>
        <v>0</v>
      </c>
      <c r="BL153" s="20" t="s">
        <v>184</v>
      </c>
      <c r="BM153" s="20" t="s">
        <v>209</v>
      </c>
    </row>
    <row r="154" spans="2:65" s="1" customFormat="1" ht="44.25" customHeight="1">
      <c r="B154" s="37"/>
      <c r="C154" s="203" t="s">
        <v>210</v>
      </c>
      <c r="D154" s="203" t="s">
        <v>197</v>
      </c>
      <c r="E154" s="204" t="s">
        <v>211</v>
      </c>
      <c r="F154" s="287" t="s">
        <v>212</v>
      </c>
      <c r="G154" s="287"/>
      <c r="H154" s="287"/>
      <c r="I154" s="287"/>
      <c r="J154" s="205" t="s">
        <v>155</v>
      </c>
      <c r="K154" s="206">
        <v>2.6739999999999999</v>
      </c>
      <c r="L154" s="288">
        <v>0</v>
      </c>
      <c r="M154" s="289"/>
      <c r="N154" s="290">
        <f>ROUND(L154*K154,3)</f>
        <v>0</v>
      </c>
      <c r="O154" s="278"/>
      <c r="P154" s="278"/>
      <c r="Q154" s="278"/>
      <c r="R154" s="39"/>
      <c r="T154" s="175" t="s">
        <v>20</v>
      </c>
      <c r="U154" s="46" t="s">
        <v>44</v>
      </c>
      <c r="V154" s="38"/>
      <c r="W154" s="176">
        <f>V154*K154</f>
        <v>0</v>
      </c>
      <c r="X154" s="176">
        <v>0</v>
      </c>
      <c r="Y154" s="176">
        <f>X154*K154</f>
        <v>0</v>
      </c>
      <c r="Z154" s="176">
        <v>0</v>
      </c>
      <c r="AA154" s="177">
        <f>Z154*K154</f>
        <v>0</v>
      </c>
      <c r="AR154" s="20" t="s">
        <v>200</v>
      </c>
      <c r="AT154" s="20" t="s">
        <v>197</v>
      </c>
      <c r="AU154" s="20" t="s">
        <v>130</v>
      </c>
      <c r="AY154" s="20" t="s">
        <v>151</v>
      </c>
      <c r="BE154" s="112">
        <f>IF(U154="základná",N154,0)</f>
        <v>0</v>
      </c>
      <c r="BF154" s="112">
        <f>IF(U154="znížená",N154,0)</f>
        <v>0</v>
      </c>
      <c r="BG154" s="112">
        <f>IF(U154="zákl. prenesená",N154,0)</f>
        <v>0</v>
      </c>
      <c r="BH154" s="112">
        <f>IF(U154="zníž. prenesená",N154,0)</f>
        <v>0</v>
      </c>
      <c r="BI154" s="112">
        <f>IF(U154="nulová",N154,0)</f>
        <v>0</v>
      </c>
      <c r="BJ154" s="20" t="s">
        <v>130</v>
      </c>
      <c r="BK154" s="178">
        <f>ROUND(L154*K154,3)</f>
        <v>0</v>
      </c>
      <c r="BL154" s="20" t="s">
        <v>184</v>
      </c>
      <c r="BM154" s="20" t="s">
        <v>213</v>
      </c>
    </row>
    <row r="155" spans="2:65" s="1" customFormat="1" ht="57" customHeight="1">
      <c r="B155" s="37"/>
      <c r="C155" s="170" t="s">
        <v>214</v>
      </c>
      <c r="D155" s="170" t="s">
        <v>152</v>
      </c>
      <c r="E155" s="171" t="s">
        <v>215</v>
      </c>
      <c r="F155" s="275" t="s">
        <v>216</v>
      </c>
      <c r="G155" s="275"/>
      <c r="H155" s="275"/>
      <c r="I155" s="275"/>
      <c r="J155" s="172" t="s">
        <v>155</v>
      </c>
      <c r="K155" s="173">
        <v>7.98</v>
      </c>
      <c r="L155" s="276">
        <v>0</v>
      </c>
      <c r="M155" s="277"/>
      <c r="N155" s="278">
        <f>ROUND(L155*K155,3)</f>
        <v>0</v>
      </c>
      <c r="O155" s="278"/>
      <c r="P155" s="278"/>
      <c r="Q155" s="278"/>
      <c r="R155" s="39"/>
      <c r="T155" s="175" t="s">
        <v>20</v>
      </c>
      <c r="U155" s="46" t="s">
        <v>44</v>
      </c>
      <c r="V155" s="38"/>
      <c r="W155" s="176">
        <f>V155*K155</f>
        <v>0</v>
      </c>
      <c r="X155" s="176">
        <v>0</v>
      </c>
      <c r="Y155" s="176">
        <f>X155*K155</f>
        <v>0</v>
      </c>
      <c r="Z155" s="176">
        <v>0</v>
      </c>
      <c r="AA155" s="177">
        <f>Z155*K155</f>
        <v>0</v>
      </c>
      <c r="AR155" s="20" t="s">
        <v>184</v>
      </c>
      <c r="AT155" s="20" t="s">
        <v>152</v>
      </c>
      <c r="AU155" s="20" t="s">
        <v>130</v>
      </c>
      <c r="AY155" s="20" t="s">
        <v>151</v>
      </c>
      <c r="BE155" s="112">
        <f>IF(U155="základná",N155,0)</f>
        <v>0</v>
      </c>
      <c r="BF155" s="112">
        <f>IF(U155="znížená",N155,0)</f>
        <v>0</v>
      </c>
      <c r="BG155" s="112">
        <f>IF(U155="zákl. prenesená",N155,0)</f>
        <v>0</v>
      </c>
      <c r="BH155" s="112">
        <f>IF(U155="zníž. prenesená",N155,0)</f>
        <v>0</v>
      </c>
      <c r="BI155" s="112">
        <f>IF(U155="nulová",N155,0)</f>
        <v>0</v>
      </c>
      <c r="BJ155" s="20" t="s">
        <v>130</v>
      </c>
      <c r="BK155" s="178">
        <f>ROUND(L155*K155,3)</f>
        <v>0</v>
      </c>
      <c r="BL155" s="20" t="s">
        <v>184</v>
      </c>
      <c r="BM155" s="20" t="s">
        <v>217</v>
      </c>
    </row>
    <row r="156" spans="2:65" s="11" customFormat="1" ht="22.5" customHeight="1">
      <c r="B156" s="187"/>
      <c r="C156" s="188"/>
      <c r="D156" s="188"/>
      <c r="E156" s="189" t="s">
        <v>20</v>
      </c>
      <c r="F156" s="285" t="s">
        <v>218</v>
      </c>
      <c r="G156" s="286"/>
      <c r="H156" s="286"/>
      <c r="I156" s="286"/>
      <c r="J156" s="188"/>
      <c r="K156" s="190">
        <v>7.98</v>
      </c>
      <c r="L156" s="188"/>
      <c r="M156" s="188"/>
      <c r="N156" s="188"/>
      <c r="O156" s="188"/>
      <c r="P156" s="188"/>
      <c r="Q156" s="188"/>
      <c r="R156" s="191"/>
      <c r="T156" s="192"/>
      <c r="U156" s="188"/>
      <c r="V156" s="188"/>
      <c r="W156" s="188"/>
      <c r="X156" s="188"/>
      <c r="Y156" s="188"/>
      <c r="Z156" s="188"/>
      <c r="AA156" s="193"/>
      <c r="AT156" s="194" t="s">
        <v>159</v>
      </c>
      <c r="AU156" s="194" t="s">
        <v>130</v>
      </c>
      <c r="AV156" s="11" t="s">
        <v>130</v>
      </c>
      <c r="AW156" s="11" t="s">
        <v>34</v>
      </c>
      <c r="AX156" s="11" t="s">
        <v>77</v>
      </c>
      <c r="AY156" s="194" t="s">
        <v>151</v>
      </c>
    </row>
    <row r="157" spans="2:65" s="12" customFormat="1" ht="22.5" customHeight="1">
      <c r="B157" s="195"/>
      <c r="C157" s="196"/>
      <c r="D157" s="196"/>
      <c r="E157" s="197" t="s">
        <v>20</v>
      </c>
      <c r="F157" s="283" t="s">
        <v>161</v>
      </c>
      <c r="G157" s="284"/>
      <c r="H157" s="284"/>
      <c r="I157" s="284"/>
      <c r="J157" s="196"/>
      <c r="K157" s="198">
        <v>7.98</v>
      </c>
      <c r="L157" s="196"/>
      <c r="M157" s="196"/>
      <c r="N157" s="196"/>
      <c r="O157" s="196"/>
      <c r="P157" s="196"/>
      <c r="Q157" s="196"/>
      <c r="R157" s="199"/>
      <c r="T157" s="200"/>
      <c r="U157" s="196"/>
      <c r="V157" s="196"/>
      <c r="W157" s="196"/>
      <c r="X157" s="196"/>
      <c r="Y157" s="196"/>
      <c r="Z157" s="196"/>
      <c r="AA157" s="201"/>
      <c r="AT157" s="202" t="s">
        <v>159</v>
      </c>
      <c r="AU157" s="202" t="s">
        <v>130</v>
      </c>
      <c r="AV157" s="12" t="s">
        <v>156</v>
      </c>
      <c r="AW157" s="12" t="s">
        <v>34</v>
      </c>
      <c r="AX157" s="12" t="s">
        <v>85</v>
      </c>
      <c r="AY157" s="202" t="s">
        <v>151</v>
      </c>
    </row>
    <row r="158" spans="2:65" s="1" customFormat="1" ht="31.5" customHeight="1">
      <c r="B158" s="37"/>
      <c r="C158" s="170" t="s">
        <v>219</v>
      </c>
      <c r="D158" s="170" t="s">
        <v>152</v>
      </c>
      <c r="E158" s="171" t="s">
        <v>220</v>
      </c>
      <c r="F158" s="275" t="s">
        <v>221</v>
      </c>
      <c r="G158" s="275"/>
      <c r="H158" s="275"/>
      <c r="I158" s="275"/>
      <c r="J158" s="172" t="s">
        <v>168</v>
      </c>
      <c r="K158" s="173">
        <v>38.037999999999997</v>
      </c>
      <c r="L158" s="276">
        <v>0</v>
      </c>
      <c r="M158" s="277"/>
      <c r="N158" s="278">
        <f>ROUND(L158*K158,3)</f>
        <v>0</v>
      </c>
      <c r="O158" s="278"/>
      <c r="P158" s="278"/>
      <c r="Q158" s="278"/>
      <c r="R158" s="39"/>
      <c r="T158" s="175" t="s">
        <v>20</v>
      </c>
      <c r="U158" s="46" t="s">
        <v>44</v>
      </c>
      <c r="V158" s="38"/>
      <c r="W158" s="176">
        <f>V158*K158</f>
        <v>0</v>
      </c>
      <c r="X158" s="176">
        <v>0</v>
      </c>
      <c r="Y158" s="176">
        <f>X158*K158</f>
        <v>0</v>
      </c>
      <c r="Z158" s="176">
        <v>0</v>
      </c>
      <c r="AA158" s="177">
        <f>Z158*K158</f>
        <v>0</v>
      </c>
      <c r="AR158" s="20" t="s">
        <v>184</v>
      </c>
      <c r="AT158" s="20" t="s">
        <v>152</v>
      </c>
      <c r="AU158" s="20" t="s">
        <v>130</v>
      </c>
      <c r="AY158" s="20" t="s">
        <v>151</v>
      </c>
      <c r="BE158" s="112">
        <f>IF(U158="základná",N158,0)</f>
        <v>0</v>
      </c>
      <c r="BF158" s="112">
        <f>IF(U158="znížená",N158,0)</f>
        <v>0</v>
      </c>
      <c r="BG158" s="112">
        <f>IF(U158="zákl. prenesená",N158,0)</f>
        <v>0</v>
      </c>
      <c r="BH158" s="112">
        <f>IF(U158="zníž. prenesená",N158,0)</f>
        <v>0</v>
      </c>
      <c r="BI158" s="112">
        <f>IF(U158="nulová",N158,0)</f>
        <v>0</v>
      </c>
      <c r="BJ158" s="20" t="s">
        <v>130</v>
      </c>
      <c r="BK158" s="178">
        <f>ROUND(L158*K158,3)</f>
        <v>0</v>
      </c>
      <c r="BL158" s="20" t="s">
        <v>184</v>
      </c>
      <c r="BM158" s="20" t="s">
        <v>222</v>
      </c>
    </row>
    <row r="159" spans="2:65" s="1" customFormat="1" ht="22.5" customHeight="1">
      <c r="B159" s="37"/>
      <c r="C159" s="170" t="s">
        <v>223</v>
      </c>
      <c r="D159" s="170" t="s">
        <v>152</v>
      </c>
      <c r="E159" s="171" t="s">
        <v>224</v>
      </c>
      <c r="F159" s="275" t="s">
        <v>225</v>
      </c>
      <c r="G159" s="275"/>
      <c r="H159" s="275"/>
      <c r="I159" s="275"/>
      <c r="J159" s="172" t="s">
        <v>183</v>
      </c>
      <c r="K159" s="173">
        <v>52</v>
      </c>
      <c r="L159" s="276">
        <v>0</v>
      </c>
      <c r="M159" s="277"/>
      <c r="N159" s="278">
        <f>ROUND(L159*K159,3)</f>
        <v>0</v>
      </c>
      <c r="O159" s="278"/>
      <c r="P159" s="278"/>
      <c r="Q159" s="278"/>
      <c r="R159" s="39"/>
      <c r="T159" s="175" t="s">
        <v>20</v>
      </c>
      <c r="U159" s="46" t="s">
        <v>44</v>
      </c>
      <c r="V159" s="38"/>
      <c r="W159" s="176">
        <f>V159*K159</f>
        <v>0</v>
      </c>
      <c r="X159" s="176">
        <v>0</v>
      </c>
      <c r="Y159" s="176">
        <f>X159*K159</f>
        <v>0</v>
      </c>
      <c r="Z159" s="176">
        <v>0</v>
      </c>
      <c r="AA159" s="177">
        <f>Z159*K159</f>
        <v>0</v>
      </c>
      <c r="AR159" s="20" t="s">
        <v>184</v>
      </c>
      <c r="AT159" s="20" t="s">
        <v>152</v>
      </c>
      <c r="AU159" s="20" t="s">
        <v>130</v>
      </c>
      <c r="AY159" s="20" t="s">
        <v>151</v>
      </c>
      <c r="BE159" s="112">
        <f>IF(U159="základná",N159,0)</f>
        <v>0</v>
      </c>
      <c r="BF159" s="112">
        <f>IF(U159="znížená",N159,0)</f>
        <v>0</v>
      </c>
      <c r="BG159" s="112">
        <f>IF(U159="zákl. prenesená",N159,0)</f>
        <v>0</v>
      </c>
      <c r="BH159" s="112">
        <f>IF(U159="zníž. prenesená",N159,0)</f>
        <v>0</v>
      </c>
      <c r="BI159" s="112">
        <f>IF(U159="nulová",N159,0)</f>
        <v>0</v>
      </c>
      <c r="BJ159" s="20" t="s">
        <v>130</v>
      </c>
      <c r="BK159" s="178">
        <f>ROUND(L159*K159,3)</f>
        <v>0</v>
      </c>
      <c r="BL159" s="20" t="s">
        <v>184</v>
      </c>
      <c r="BM159" s="20" t="s">
        <v>226</v>
      </c>
    </row>
    <row r="160" spans="2:65" s="1" customFormat="1" ht="44.25" customHeight="1">
      <c r="B160" s="37"/>
      <c r="C160" s="170" t="s">
        <v>227</v>
      </c>
      <c r="D160" s="170" t="s">
        <v>152</v>
      </c>
      <c r="E160" s="171" t="s">
        <v>228</v>
      </c>
      <c r="F160" s="275" t="s">
        <v>229</v>
      </c>
      <c r="G160" s="275"/>
      <c r="H160" s="275"/>
      <c r="I160" s="275"/>
      <c r="J160" s="172" t="s">
        <v>168</v>
      </c>
      <c r="K160" s="173">
        <v>38.037999999999997</v>
      </c>
      <c r="L160" s="276">
        <v>0</v>
      </c>
      <c r="M160" s="277"/>
      <c r="N160" s="278">
        <f>ROUND(L160*K160,3)</f>
        <v>0</v>
      </c>
      <c r="O160" s="278"/>
      <c r="P160" s="278"/>
      <c r="Q160" s="278"/>
      <c r="R160" s="39"/>
      <c r="T160" s="175" t="s">
        <v>20</v>
      </c>
      <c r="U160" s="46" t="s">
        <v>44</v>
      </c>
      <c r="V160" s="38"/>
      <c r="W160" s="176">
        <f>V160*K160</f>
        <v>0</v>
      </c>
      <c r="X160" s="176">
        <v>0</v>
      </c>
      <c r="Y160" s="176">
        <f>X160*K160</f>
        <v>0</v>
      </c>
      <c r="Z160" s="176">
        <v>0</v>
      </c>
      <c r="AA160" s="177">
        <f>Z160*K160</f>
        <v>0</v>
      </c>
      <c r="AR160" s="20" t="s">
        <v>184</v>
      </c>
      <c r="AT160" s="20" t="s">
        <v>152</v>
      </c>
      <c r="AU160" s="20" t="s">
        <v>130</v>
      </c>
      <c r="AY160" s="20" t="s">
        <v>151</v>
      </c>
      <c r="BE160" s="112">
        <f>IF(U160="základná",N160,0)</f>
        <v>0</v>
      </c>
      <c r="BF160" s="112">
        <f>IF(U160="znížená",N160,0)</f>
        <v>0</v>
      </c>
      <c r="BG160" s="112">
        <f>IF(U160="zákl. prenesená",N160,0)</f>
        <v>0</v>
      </c>
      <c r="BH160" s="112">
        <f>IF(U160="zníž. prenesená",N160,0)</f>
        <v>0</v>
      </c>
      <c r="BI160" s="112">
        <f>IF(U160="nulová",N160,0)</f>
        <v>0</v>
      </c>
      <c r="BJ160" s="20" t="s">
        <v>130</v>
      </c>
      <c r="BK160" s="178">
        <f>ROUND(L160*K160,3)</f>
        <v>0</v>
      </c>
      <c r="BL160" s="20" t="s">
        <v>184</v>
      </c>
      <c r="BM160" s="20" t="s">
        <v>230</v>
      </c>
    </row>
    <row r="161" spans="2:65" s="1" customFormat="1" ht="31.5" customHeight="1">
      <c r="B161" s="37"/>
      <c r="C161" s="170" t="s">
        <v>184</v>
      </c>
      <c r="D161" s="170" t="s">
        <v>152</v>
      </c>
      <c r="E161" s="171" t="s">
        <v>231</v>
      </c>
      <c r="F161" s="275" t="s">
        <v>232</v>
      </c>
      <c r="G161" s="275"/>
      <c r="H161" s="275"/>
      <c r="I161" s="275"/>
      <c r="J161" s="172" t="s">
        <v>233</v>
      </c>
      <c r="K161" s="174">
        <v>0</v>
      </c>
      <c r="L161" s="276">
        <v>0</v>
      </c>
      <c r="M161" s="277"/>
      <c r="N161" s="278">
        <f>ROUND(L161*K161,3)</f>
        <v>0</v>
      </c>
      <c r="O161" s="278"/>
      <c r="P161" s="278"/>
      <c r="Q161" s="278"/>
      <c r="R161" s="39"/>
      <c r="T161" s="175" t="s">
        <v>20</v>
      </c>
      <c r="U161" s="46" t="s">
        <v>44</v>
      </c>
      <c r="V161" s="38"/>
      <c r="W161" s="176">
        <f>V161*K161</f>
        <v>0</v>
      </c>
      <c r="X161" s="176">
        <v>0</v>
      </c>
      <c r="Y161" s="176">
        <f>X161*K161</f>
        <v>0</v>
      </c>
      <c r="Z161" s="176">
        <v>0</v>
      </c>
      <c r="AA161" s="177">
        <f>Z161*K161</f>
        <v>0</v>
      </c>
      <c r="AR161" s="20" t="s">
        <v>184</v>
      </c>
      <c r="AT161" s="20" t="s">
        <v>152</v>
      </c>
      <c r="AU161" s="20" t="s">
        <v>130</v>
      </c>
      <c r="AY161" s="20" t="s">
        <v>151</v>
      </c>
      <c r="BE161" s="112">
        <f>IF(U161="základná",N161,0)</f>
        <v>0</v>
      </c>
      <c r="BF161" s="112">
        <f>IF(U161="znížená",N161,0)</f>
        <v>0</v>
      </c>
      <c r="BG161" s="112">
        <f>IF(U161="zákl. prenesená",N161,0)</f>
        <v>0</v>
      </c>
      <c r="BH161" s="112">
        <f>IF(U161="zníž. prenesená",N161,0)</f>
        <v>0</v>
      </c>
      <c r="BI161" s="112">
        <f>IF(U161="nulová",N161,0)</f>
        <v>0</v>
      </c>
      <c r="BJ161" s="20" t="s">
        <v>130</v>
      </c>
      <c r="BK161" s="178">
        <f>ROUND(L161*K161,3)</f>
        <v>0</v>
      </c>
      <c r="BL161" s="20" t="s">
        <v>184</v>
      </c>
      <c r="BM161" s="20" t="s">
        <v>234</v>
      </c>
    </row>
    <row r="162" spans="2:65" s="9" customFormat="1" ht="29.85" customHeight="1">
      <c r="B162" s="159"/>
      <c r="C162" s="160"/>
      <c r="D162" s="169" t="s">
        <v>123</v>
      </c>
      <c r="E162" s="169"/>
      <c r="F162" s="169"/>
      <c r="G162" s="169"/>
      <c r="H162" s="169"/>
      <c r="I162" s="169"/>
      <c r="J162" s="169"/>
      <c r="K162" s="169"/>
      <c r="L162" s="169"/>
      <c r="M162" s="169"/>
      <c r="N162" s="299">
        <f>BK162</f>
        <v>0</v>
      </c>
      <c r="O162" s="300"/>
      <c r="P162" s="300"/>
      <c r="Q162" s="300"/>
      <c r="R162" s="162"/>
      <c r="T162" s="163"/>
      <c r="U162" s="160"/>
      <c r="V162" s="160"/>
      <c r="W162" s="164">
        <f>SUM(W163:W183)</f>
        <v>0</v>
      </c>
      <c r="X162" s="160"/>
      <c r="Y162" s="164">
        <f>SUM(Y163:Y183)</f>
        <v>0</v>
      </c>
      <c r="Z162" s="160"/>
      <c r="AA162" s="165">
        <f>SUM(AA163:AA183)</f>
        <v>0</v>
      </c>
      <c r="AR162" s="166" t="s">
        <v>130</v>
      </c>
      <c r="AT162" s="167" t="s">
        <v>76</v>
      </c>
      <c r="AU162" s="167" t="s">
        <v>85</v>
      </c>
      <c r="AY162" s="166" t="s">
        <v>151</v>
      </c>
      <c r="BK162" s="168">
        <f>SUM(BK163:BK183)</f>
        <v>0</v>
      </c>
    </row>
    <row r="163" spans="2:65" s="1" customFormat="1" ht="31.5" customHeight="1">
      <c r="B163" s="37"/>
      <c r="C163" s="170" t="s">
        <v>235</v>
      </c>
      <c r="D163" s="170" t="s">
        <v>152</v>
      </c>
      <c r="E163" s="171" t="s">
        <v>236</v>
      </c>
      <c r="F163" s="275" t="s">
        <v>237</v>
      </c>
      <c r="G163" s="275"/>
      <c r="H163" s="275"/>
      <c r="I163" s="275"/>
      <c r="J163" s="172" t="s">
        <v>168</v>
      </c>
      <c r="K163" s="173">
        <v>133.74299999999999</v>
      </c>
      <c r="L163" s="276">
        <v>0</v>
      </c>
      <c r="M163" s="277"/>
      <c r="N163" s="278">
        <f>ROUND(L163*K163,3)</f>
        <v>0</v>
      </c>
      <c r="O163" s="278"/>
      <c r="P163" s="278"/>
      <c r="Q163" s="278"/>
      <c r="R163" s="39"/>
      <c r="T163" s="175" t="s">
        <v>20</v>
      </c>
      <c r="U163" s="46" t="s">
        <v>44</v>
      </c>
      <c r="V163" s="38"/>
      <c r="W163" s="176">
        <f>V163*K163</f>
        <v>0</v>
      </c>
      <c r="X163" s="176">
        <v>0</v>
      </c>
      <c r="Y163" s="176">
        <f>X163*K163</f>
        <v>0</v>
      </c>
      <c r="Z163" s="176">
        <v>0</v>
      </c>
      <c r="AA163" s="177">
        <f>Z163*K163</f>
        <v>0</v>
      </c>
      <c r="AR163" s="20" t="s">
        <v>184</v>
      </c>
      <c r="AT163" s="20" t="s">
        <v>152</v>
      </c>
      <c r="AU163" s="20" t="s">
        <v>130</v>
      </c>
      <c r="AY163" s="20" t="s">
        <v>151</v>
      </c>
      <c r="BE163" s="112">
        <f>IF(U163="základná",N163,0)</f>
        <v>0</v>
      </c>
      <c r="BF163" s="112">
        <f>IF(U163="znížená",N163,0)</f>
        <v>0</v>
      </c>
      <c r="BG163" s="112">
        <f>IF(U163="zákl. prenesená",N163,0)</f>
        <v>0</v>
      </c>
      <c r="BH163" s="112">
        <f>IF(U163="zníž. prenesená",N163,0)</f>
        <v>0</v>
      </c>
      <c r="BI163" s="112">
        <f>IF(U163="nulová",N163,0)</f>
        <v>0</v>
      </c>
      <c r="BJ163" s="20" t="s">
        <v>130</v>
      </c>
      <c r="BK163" s="178">
        <f>ROUND(L163*K163,3)</f>
        <v>0</v>
      </c>
      <c r="BL163" s="20" t="s">
        <v>184</v>
      </c>
      <c r="BM163" s="20" t="s">
        <v>238</v>
      </c>
    </row>
    <row r="164" spans="2:65" s="11" customFormat="1" ht="22.5" customHeight="1">
      <c r="B164" s="187"/>
      <c r="C164" s="188"/>
      <c r="D164" s="188"/>
      <c r="E164" s="189" t="s">
        <v>20</v>
      </c>
      <c r="F164" s="285" t="s">
        <v>239</v>
      </c>
      <c r="G164" s="286"/>
      <c r="H164" s="286"/>
      <c r="I164" s="286"/>
      <c r="J164" s="188"/>
      <c r="K164" s="190">
        <v>133.74299999999999</v>
      </c>
      <c r="L164" s="188"/>
      <c r="M164" s="188"/>
      <c r="N164" s="188"/>
      <c r="O164" s="188"/>
      <c r="P164" s="188"/>
      <c r="Q164" s="188"/>
      <c r="R164" s="191"/>
      <c r="T164" s="192"/>
      <c r="U164" s="188"/>
      <c r="V164" s="188"/>
      <c r="W164" s="188"/>
      <c r="X164" s="188"/>
      <c r="Y164" s="188"/>
      <c r="Z164" s="188"/>
      <c r="AA164" s="193"/>
      <c r="AT164" s="194" t="s">
        <v>159</v>
      </c>
      <c r="AU164" s="194" t="s">
        <v>130</v>
      </c>
      <c r="AV164" s="11" t="s">
        <v>130</v>
      </c>
      <c r="AW164" s="11" t="s">
        <v>34</v>
      </c>
      <c r="AX164" s="11" t="s">
        <v>77</v>
      </c>
      <c r="AY164" s="194" t="s">
        <v>151</v>
      </c>
    </row>
    <row r="165" spans="2:65" s="12" customFormat="1" ht="22.5" customHeight="1">
      <c r="B165" s="195"/>
      <c r="C165" s="196"/>
      <c r="D165" s="196"/>
      <c r="E165" s="197" t="s">
        <v>20</v>
      </c>
      <c r="F165" s="283" t="s">
        <v>161</v>
      </c>
      <c r="G165" s="284"/>
      <c r="H165" s="284"/>
      <c r="I165" s="284"/>
      <c r="J165" s="196"/>
      <c r="K165" s="198">
        <v>133.74299999999999</v>
      </c>
      <c r="L165" s="196"/>
      <c r="M165" s="196"/>
      <c r="N165" s="196"/>
      <c r="O165" s="196"/>
      <c r="P165" s="196"/>
      <c r="Q165" s="196"/>
      <c r="R165" s="199"/>
      <c r="T165" s="200"/>
      <c r="U165" s="196"/>
      <c r="V165" s="196"/>
      <c r="W165" s="196"/>
      <c r="X165" s="196"/>
      <c r="Y165" s="196"/>
      <c r="Z165" s="196"/>
      <c r="AA165" s="201"/>
      <c r="AT165" s="202" t="s">
        <v>159</v>
      </c>
      <c r="AU165" s="202" t="s">
        <v>130</v>
      </c>
      <c r="AV165" s="12" t="s">
        <v>156</v>
      </c>
      <c r="AW165" s="12" t="s">
        <v>34</v>
      </c>
      <c r="AX165" s="12" t="s">
        <v>85</v>
      </c>
      <c r="AY165" s="202" t="s">
        <v>151</v>
      </c>
    </row>
    <row r="166" spans="2:65" s="1" customFormat="1" ht="22.5" customHeight="1">
      <c r="B166" s="37"/>
      <c r="C166" s="170" t="s">
        <v>240</v>
      </c>
      <c r="D166" s="170" t="s">
        <v>152</v>
      </c>
      <c r="E166" s="171" t="s">
        <v>241</v>
      </c>
      <c r="F166" s="275" t="s">
        <v>242</v>
      </c>
      <c r="G166" s="275"/>
      <c r="H166" s="275"/>
      <c r="I166" s="275"/>
      <c r="J166" s="172" t="s">
        <v>183</v>
      </c>
      <c r="K166" s="173">
        <v>16.2</v>
      </c>
      <c r="L166" s="276">
        <v>0</v>
      </c>
      <c r="M166" s="277"/>
      <c r="N166" s="278">
        <f>ROUND(L166*K166,3)</f>
        <v>0</v>
      </c>
      <c r="O166" s="278"/>
      <c r="P166" s="278"/>
      <c r="Q166" s="278"/>
      <c r="R166" s="39"/>
      <c r="T166" s="175" t="s">
        <v>20</v>
      </c>
      <c r="U166" s="46" t="s">
        <v>44</v>
      </c>
      <c r="V166" s="38"/>
      <c r="W166" s="176">
        <f>V166*K166</f>
        <v>0</v>
      </c>
      <c r="X166" s="176">
        <v>0</v>
      </c>
      <c r="Y166" s="176">
        <f>X166*K166</f>
        <v>0</v>
      </c>
      <c r="Z166" s="176">
        <v>0</v>
      </c>
      <c r="AA166" s="177">
        <f>Z166*K166</f>
        <v>0</v>
      </c>
      <c r="AR166" s="20" t="s">
        <v>184</v>
      </c>
      <c r="AT166" s="20" t="s">
        <v>152</v>
      </c>
      <c r="AU166" s="20" t="s">
        <v>130</v>
      </c>
      <c r="AY166" s="20" t="s">
        <v>151</v>
      </c>
      <c r="BE166" s="112">
        <f>IF(U166="základná",N166,0)</f>
        <v>0</v>
      </c>
      <c r="BF166" s="112">
        <f>IF(U166="znížená",N166,0)</f>
        <v>0</v>
      </c>
      <c r="BG166" s="112">
        <f>IF(U166="zákl. prenesená",N166,0)</f>
        <v>0</v>
      </c>
      <c r="BH166" s="112">
        <f>IF(U166="zníž. prenesená",N166,0)</f>
        <v>0</v>
      </c>
      <c r="BI166" s="112">
        <f>IF(U166="nulová",N166,0)</f>
        <v>0</v>
      </c>
      <c r="BJ166" s="20" t="s">
        <v>130</v>
      </c>
      <c r="BK166" s="178">
        <f>ROUND(L166*K166,3)</f>
        <v>0</v>
      </c>
      <c r="BL166" s="20" t="s">
        <v>184</v>
      </c>
      <c r="BM166" s="20" t="s">
        <v>243</v>
      </c>
    </row>
    <row r="167" spans="2:65" s="1" customFormat="1" ht="31.5" customHeight="1">
      <c r="B167" s="37"/>
      <c r="C167" s="170" t="s">
        <v>244</v>
      </c>
      <c r="D167" s="170" t="s">
        <v>152</v>
      </c>
      <c r="E167" s="171" t="s">
        <v>245</v>
      </c>
      <c r="F167" s="275" t="s">
        <v>246</v>
      </c>
      <c r="G167" s="275"/>
      <c r="H167" s="275"/>
      <c r="I167" s="275"/>
      <c r="J167" s="172" t="s">
        <v>183</v>
      </c>
      <c r="K167" s="173">
        <v>16.350000000000001</v>
      </c>
      <c r="L167" s="276">
        <v>0</v>
      </c>
      <c r="M167" s="277"/>
      <c r="N167" s="278">
        <f>ROUND(L167*K167,3)</f>
        <v>0</v>
      </c>
      <c r="O167" s="278"/>
      <c r="P167" s="278"/>
      <c r="Q167" s="278"/>
      <c r="R167" s="39"/>
      <c r="T167" s="175" t="s">
        <v>20</v>
      </c>
      <c r="U167" s="46" t="s">
        <v>44</v>
      </c>
      <c r="V167" s="38"/>
      <c r="W167" s="176">
        <f>V167*K167</f>
        <v>0</v>
      </c>
      <c r="X167" s="176">
        <v>0</v>
      </c>
      <c r="Y167" s="176">
        <f>X167*K167</f>
        <v>0</v>
      </c>
      <c r="Z167" s="176">
        <v>0</v>
      </c>
      <c r="AA167" s="177">
        <f>Z167*K167</f>
        <v>0</v>
      </c>
      <c r="AR167" s="20" t="s">
        <v>184</v>
      </c>
      <c r="AT167" s="20" t="s">
        <v>152</v>
      </c>
      <c r="AU167" s="20" t="s">
        <v>130</v>
      </c>
      <c r="AY167" s="20" t="s">
        <v>151</v>
      </c>
      <c r="BE167" s="112">
        <f>IF(U167="základná",N167,0)</f>
        <v>0</v>
      </c>
      <c r="BF167" s="112">
        <f>IF(U167="znížená",N167,0)</f>
        <v>0</v>
      </c>
      <c r="BG167" s="112">
        <f>IF(U167="zákl. prenesená",N167,0)</f>
        <v>0</v>
      </c>
      <c r="BH167" s="112">
        <f>IF(U167="zníž. prenesená",N167,0)</f>
        <v>0</v>
      </c>
      <c r="BI167" s="112">
        <f>IF(U167="nulová",N167,0)</f>
        <v>0</v>
      </c>
      <c r="BJ167" s="20" t="s">
        <v>130</v>
      </c>
      <c r="BK167" s="178">
        <f>ROUND(L167*K167,3)</f>
        <v>0</v>
      </c>
      <c r="BL167" s="20" t="s">
        <v>184</v>
      </c>
      <c r="BM167" s="20" t="s">
        <v>247</v>
      </c>
    </row>
    <row r="168" spans="2:65" s="1" customFormat="1" ht="22.5" customHeight="1">
      <c r="B168" s="37"/>
      <c r="C168" s="170" t="s">
        <v>10</v>
      </c>
      <c r="D168" s="170" t="s">
        <v>152</v>
      </c>
      <c r="E168" s="171" t="s">
        <v>248</v>
      </c>
      <c r="F168" s="275" t="s">
        <v>249</v>
      </c>
      <c r="G168" s="275"/>
      <c r="H168" s="275"/>
      <c r="I168" s="275"/>
      <c r="J168" s="172" t="s">
        <v>250</v>
      </c>
      <c r="K168" s="173">
        <v>1</v>
      </c>
      <c r="L168" s="276">
        <v>0</v>
      </c>
      <c r="M168" s="277"/>
      <c r="N168" s="278">
        <f>ROUND(L168*K168,3)</f>
        <v>0</v>
      </c>
      <c r="O168" s="278"/>
      <c r="P168" s="278"/>
      <c r="Q168" s="278"/>
      <c r="R168" s="39"/>
      <c r="T168" s="175" t="s">
        <v>20</v>
      </c>
      <c r="U168" s="46" t="s">
        <v>44</v>
      </c>
      <c r="V168" s="38"/>
      <c r="W168" s="176">
        <f>V168*K168</f>
        <v>0</v>
      </c>
      <c r="X168" s="176">
        <v>0</v>
      </c>
      <c r="Y168" s="176">
        <f>X168*K168</f>
        <v>0</v>
      </c>
      <c r="Z168" s="176">
        <v>0</v>
      </c>
      <c r="AA168" s="177">
        <f>Z168*K168</f>
        <v>0</v>
      </c>
      <c r="AR168" s="20" t="s">
        <v>184</v>
      </c>
      <c r="AT168" s="20" t="s">
        <v>152</v>
      </c>
      <c r="AU168" s="20" t="s">
        <v>130</v>
      </c>
      <c r="AY168" s="20" t="s">
        <v>151</v>
      </c>
      <c r="BE168" s="112">
        <f>IF(U168="základná",N168,0)</f>
        <v>0</v>
      </c>
      <c r="BF168" s="112">
        <f>IF(U168="znížená",N168,0)</f>
        <v>0</v>
      </c>
      <c r="BG168" s="112">
        <f>IF(U168="zákl. prenesená",N168,0)</f>
        <v>0</v>
      </c>
      <c r="BH168" s="112">
        <f>IF(U168="zníž. prenesená",N168,0)</f>
        <v>0</v>
      </c>
      <c r="BI168" s="112">
        <f>IF(U168="nulová",N168,0)</f>
        <v>0</v>
      </c>
      <c r="BJ168" s="20" t="s">
        <v>130</v>
      </c>
      <c r="BK168" s="178">
        <f>ROUND(L168*K168,3)</f>
        <v>0</v>
      </c>
      <c r="BL168" s="20" t="s">
        <v>184</v>
      </c>
      <c r="BM168" s="20" t="s">
        <v>251</v>
      </c>
    </row>
    <row r="169" spans="2:65" s="1" customFormat="1" ht="44.25" customHeight="1">
      <c r="B169" s="37"/>
      <c r="C169" s="170" t="s">
        <v>252</v>
      </c>
      <c r="D169" s="170" t="s">
        <v>152</v>
      </c>
      <c r="E169" s="171" t="s">
        <v>253</v>
      </c>
      <c r="F169" s="275" t="s">
        <v>254</v>
      </c>
      <c r="G169" s="275"/>
      <c r="H169" s="275"/>
      <c r="I169" s="275"/>
      <c r="J169" s="172" t="s">
        <v>183</v>
      </c>
      <c r="K169" s="173">
        <v>45</v>
      </c>
      <c r="L169" s="276">
        <v>0</v>
      </c>
      <c r="M169" s="277"/>
      <c r="N169" s="278">
        <f>ROUND(L169*K169,3)</f>
        <v>0</v>
      </c>
      <c r="O169" s="278"/>
      <c r="P169" s="278"/>
      <c r="Q169" s="278"/>
      <c r="R169" s="39"/>
      <c r="T169" s="175" t="s">
        <v>20</v>
      </c>
      <c r="U169" s="46" t="s">
        <v>44</v>
      </c>
      <c r="V169" s="38"/>
      <c r="W169" s="176">
        <f>V169*K169</f>
        <v>0</v>
      </c>
      <c r="X169" s="176">
        <v>0</v>
      </c>
      <c r="Y169" s="176">
        <f>X169*K169</f>
        <v>0</v>
      </c>
      <c r="Z169" s="176">
        <v>0</v>
      </c>
      <c r="AA169" s="177">
        <f>Z169*K169</f>
        <v>0</v>
      </c>
      <c r="AR169" s="20" t="s">
        <v>184</v>
      </c>
      <c r="AT169" s="20" t="s">
        <v>152</v>
      </c>
      <c r="AU169" s="20" t="s">
        <v>130</v>
      </c>
      <c r="AY169" s="20" t="s">
        <v>151</v>
      </c>
      <c r="BE169" s="112">
        <f>IF(U169="základná",N169,0)</f>
        <v>0</v>
      </c>
      <c r="BF169" s="112">
        <f>IF(U169="znížená",N169,0)</f>
        <v>0</v>
      </c>
      <c r="BG169" s="112">
        <f>IF(U169="zákl. prenesená",N169,0)</f>
        <v>0</v>
      </c>
      <c r="BH169" s="112">
        <f>IF(U169="zníž. prenesená",N169,0)</f>
        <v>0</v>
      </c>
      <c r="BI169" s="112">
        <f>IF(U169="nulová",N169,0)</f>
        <v>0</v>
      </c>
      <c r="BJ169" s="20" t="s">
        <v>130</v>
      </c>
      <c r="BK169" s="178">
        <f>ROUND(L169*K169,3)</f>
        <v>0</v>
      </c>
      <c r="BL169" s="20" t="s">
        <v>184</v>
      </c>
      <c r="BM169" s="20" t="s">
        <v>255</v>
      </c>
    </row>
    <row r="170" spans="2:65" s="10" customFormat="1" ht="22.5" customHeight="1">
      <c r="B170" s="179"/>
      <c r="C170" s="180"/>
      <c r="D170" s="180"/>
      <c r="E170" s="181" t="s">
        <v>20</v>
      </c>
      <c r="F170" s="279" t="s">
        <v>256</v>
      </c>
      <c r="G170" s="280"/>
      <c r="H170" s="280"/>
      <c r="I170" s="280"/>
      <c r="J170" s="180"/>
      <c r="K170" s="182" t="s">
        <v>20</v>
      </c>
      <c r="L170" s="180"/>
      <c r="M170" s="180"/>
      <c r="N170" s="180"/>
      <c r="O170" s="180"/>
      <c r="P170" s="180"/>
      <c r="Q170" s="180"/>
      <c r="R170" s="183"/>
      <c r="T170" s="184"/>
      <c r="U170" s="180"/>
      <c r="V170" s="180"/>
      <c r="W170" s="180"/>
      <c r="X170" s="180"/>
      <c r="Y170" s="180"/>
      <c r="Z170" s="180"/>
      <c r="AA170" s="185"/>
      <c r="AT170" s="186" t="s">
        <v>159</v>
      </c>
      <c r="AU170" s="186" t="s">
        <v>130</v>
      </c>
      <c r="AV170" s="10" t="s">
        <v>85</v>
      </c>
      <c r="AW170" s="10" t="s">
        <v>34</v>
      </c>
      <c r="AX170" s="10" t="s">
        <v>77</v>
      </c>
      <c r="AY170" s="186" t="s">
        <v>151</v>
      </c>
    </row>
    <row r="171" spans="2:65" s="11" customFormat="1" ht="22.5" customHeight="1">
      <c r="B171" s="187"/>
      <c r="C171" s="188"/>
      <c r="D171" s="188"/>
      <c r="E171" s="189" t="s">
        <v>20</v>
      </c>
      <c r="F171" s="281" t="s">
        <v>257</v>
      </c>
      <c r="G171" s="282"/>
      <c r="H171" s="282"/>
      <c r="I171" s="282"/>
      <c r="J171" s="188"/>
      <c r="K171" s="190">
        <v>45</v>
      </c>
      <c r="L171" s="188"/>
      <c r="M171" s="188"/>
      <c r="N171" s="188"/>
      <c r="O171" s="188"/>
      <c r="P171" s="188"/>
      <c r="Q171" s="188"/>
      <c r="R171" s="191"/>
      <c r="T171" s="192"/>
      <c r="U171" s="188"/>
      <c r="V171" s="188"/>
      <c r="W171" s="188"/>
      <c r="X171" s="188"/>
      <c r="Y171" s="188"/>
      <c r="Z171" s="188"/>
      <c r="AA171" s="193"/>
      <c r="AT171" s="194" t="s">
        <v>159</v>
      </c>
      <c r="AU171" s="194" t="s">
        <v>130</v>
      </c>
      <c r="AV171" s="11" t="s">
        <v>130</v>
      </c>
      <c r="AW171" s="11" t="s">
        <v>34</v>
      </c>
      <c r="AX171" s="11" t="s">
        <v>77</v>
      </c>
      <c r="AY171" s="194" t="s">
        <v>151</v>
      </c>
    </row>
    <row r="172" spans="2:65" s="12" customFormat="1" ht="22.5" customHeight="1">
      <c r="B172" s="195"/>
      <c r="C172" s="196"/>
      <c r="D172" s="196"/>
      <c r="E172" s="197" t="s">
        <v>20</v>
      </c>
      <c r="F172" s="283" t="s">
        <v>161</v>
      </c>
      <c r="G172" s="284"/>
      <c r="H172" s="284"/>
      <c r="I172" s="284"/>
      <c r="J172" s="196"/>
      <c r="K172" s="198">
        <v>45</v>
      </c>
      <c r="L172" s="196"/>
      <c r="M172" s="196"/>
      <c r="N172" s="196"/>
      <c r="O172" s="196"/>
      <c r="P172" s="196"/>
      <c r="Q172" s="196"/>
      <c r="R172" s="199"/>
      <c r="T172" s="200"/>
      <c r="U172" s="196"/>
      <c r="V172" s="196"/>
      <c r="W172" s="196"/>
      <c r="X172" s="196"/>
      <c r="Y172" s="196"/>
      <c r="Z172" s="196"/>
      <c r="AA172" s="201"/>
      <c r="AT172" s="202" t="s">
        <v>159</v>
      </c>
      <c r="AU172" s="202" t="s">
        <v>130</v>
      </c>
      <c r="AV172" s="12" t="s">
        <v>156</v>
      </c>
      <c r="AW172" s="12" t="s">
        <v>34</v>
      </c>
      <c r="AX172" s="12" t="s">
        <v>85</v>
      </c>
      <c r="AY172" s="202" t="s">
        <v>151</v>
      </c>
    </row>
    <row r="173" spans="2:65" s="1" customFormat="1" ht="31.5" customHeight="1">
      <c r="B173" s="37"/>
      <c r="C173" s="170" t="s">
        <v>258</v>
      </c>
      <c r="D173" s="170" t="s">
        <v>152</v>
      </c>
      <c r="E173" s="171" t="s">
        <v>259</v>
      </c>
      <c r="F173" s="275" t="s">
        <v>260</v>
      </c>
      <c r="G173" s="275"/>
      <c r="H173" s="275"/>
      <c r="I173" s="275"/>
      <c r="J173" s="172" t="s">
        <v>250</v>
      </c>
      <c r="K173" s="173">
        <v>8</v>
      </c>
      <c r="L173" s="276">
        <v>0</v>
      </c>
      <c r="M173" s="277"/>
      <c r="N173" s="278">
        <f t="shared" ref="N173:N183" si="5">ROUND(L173*K173,3)</f>
        <v>0</v>
      </c>
      <c r="O173" s="278"/>
      <c r="P173" s="278"/>
      <c r="Q173" s="278"/>
      <c r="R173" s="39"/>
      <c r="T173" s="175" t="s">
        <v>20</v>
      </c>
      <c r="U173" s="46" t="s">
        <v>44</v>
      </c>
      <c r="V173" s="38"/>
      <c r="W173" s="176">
        <f t="shared" ref="W173:W183" si="6">V173*K173</f>
        <v>0</v>
      </c>
      <c r="X173" s="176">
        <v>0</v>
      </c>
      <c r="Y173" s="176">
        <f t="shared" ref="Y173:Y183" si="7">X173*K173</f>
        <v>0</v>
      </c>
      <c r="Z173" s="176">
        <v>0</v>
      </c>
      <c r="AA173" s="177">
        <f t="shared" ref="AA173:AA183" si="8">Z173*K173</f>
        <v>0</v>
      </c>
      <c r="AR173" s="20" t="s">
        <v>184</v>
      </c>
      <c r="AT173" s="20" t="s">
        <v>152</v>
      </c>
      <c r="AU173" s="20" t="s">
        <v>130</v>
      </c>
      <c r="AY173" s="20" t="s">
        <v>151</v>
      </c>
      <c r="BE173" s="112">
        <f t="shared" ref="BE173:BE183" si="9">IF(U173="základná",N173,0)</f>
        <v>0</v>
      </c>
      <c r="BF173" s="112">
        <f t="shared" ref="BF173:BF183" si="10">IF(U173="znížená",N173,0)</f>
        <v>0</v>
      </c>
      <c r="BG173" s="112">
        <f t="shared" ref="BG173:BG183" si="11">IF(U173="zákl. prenesená",N173,0)</f>
        <v>0</v>
      </c>
      <c r="BH173" s="112">
        <f t="shared" ref="BH173:BH183" si="12">IF(U173="zníž. prenesená",N173,0)</f>
        <v>0</v>
      </c>
      <c r="BI173" s="112">
        <f t="shared" ref="BI173:BI183" si="13">IF(U173="nulová",N173,0)</f>
        <v>0</v>
      </c>
      <c r="BJ173" s="20" t="s">
        <v>130</v>
      </c>
      <c r="BK173" s="178">
        <f t="shared" ref="BK173:BK183" si="14">ROUND(L173*K173,3)</f>
        <v>0</v>
      </c>
      <c r="BL173" s="20" t="s">
        <v>184</v>
      </c>
      <c r="BM173" s="20" t="s">
        <v>261</v>
      </c>
    </row>
    <row r="174" spans="2:65" s="1" customFormat="1" ht="31.5" customHeight="1">
      <c r="B174" s="37"/>
      <c r="C174" s="170" t="s">
        <v>262</v>
      </c>
      <c r="D174" s="170" t="s">
        <v>152</v>
      </c>
      <c r="E174" s="171" t="s">
        <v>263</v>
      </c>
      <c r="F174" s="275" t="s">
        <v>264</v>
      </c>
      <c r="G174" s="275"/>
      <c r="H174" s="275"/>
      <c r="I174" s="275"/>
      <c r="J174" s="172" t="s">
        <v>183</v>
      </c>
      <c r="K174" s="173">
        <v>35</v>
      </c>
      <c r="L174" s="276">
        <v>0</v>
      </c>
      <c r="M174" s="277"/>
      <c r="N174" s="278">
        <f t="shared" si="5"/>
        <v>0</v>
      </c>
      <c r="O174" s="278"/>
      <c r="P174" s="278"/>
      <c r="Q174" s="278"/>
      <c r="R174" s="39"/>
      <c r="T174" s="175" t="s">
        <v>20</v>
      </c>
      <c r="U174" s="46" t="s">
        <v>44</v>
      </c>
      <c r="V174" s="38"/>
      <c r="W174" s="176">
        <f t="shared" si="6"/>
        <v>0</v>
      </c>
      <c r="X174" s="176">
        <v>0</v>
      </c>
      <c r="Y174" s="176">
        <f t="shared" si="7"/>
        <v>0</v>
      </c>
      <c r="Z174" s="176">
        <v>0</v>
      </c>
      <c r="AA174" s="177">
        <f t="shared" si="8"/>
        <v>0</v>
      </c>
      <c r="AR174" s="20" t="s">
        <v>184</v>
      </c>
      <c r="AT174" s="20" t="s">
        <v>152</v>
      </c>
      <c r="AU174" s="20" t="s">
        <v>130</v>
      </c>
      <c r="AY174" s="20" t="s">
        <v>151</v>
      </c>
      <c r="BE174" s="112">
        <f t="shared" si="9"/>
        <v>0</v>
      </c>
      <c r="BF174" s="112">
        <f t="shared" si="10"/>
        <v>0</v>
      </c>
      <c r="BG174" s="112">
        <f t="shared" si="11"/>
        <v>0</v>
      </c>
      <c r="BH174" s="112">
        <f t="shared" si="12"/>
        <v>0</v>
      </c>
      <c r="BI174" s="112">
        <f t="shared" si="13"/>
        <v>0</v>
      </c>
      <c r="BJ174" s="20" t="s">
        <v>130</v>
      </c>
      <c r="BK174" s="178">
        <f t="shared" si="14"/>
        <v>0</v>
      </c>
      <c r="BL174" s="20" t="s">
        <v>184</v>
      </c>
      <c r="BM174" s="20" t="s">
        <v>265</v>
      </c>
    </row>
    <row r="175" spans="2:65" s="1" customFormat="1" ht="31.5" customHeight="1">
      <c r="B175" s="37"/>
      <c r="C175" s="170" t="s">
        <v>266</v>
      </c>
      <c r="D175" s="170" t="s">
        <v>152</v>
      </c>
      <c r="E175" s="171" t="s">
        <v>267</v>
      </c>
      <c r="F175" s="275" t="s">
        <v>268</v>
      </c>
      <c r="G175" s="275"/>
      <c r="H175" s="275"/>
      <c r="I175" s="275"/>
      <c r="J175" s="172" t="s">
        <v>183</v>
      </c>
      <c r="K175" s="173">
        <v>6.5</v>
      </c>
      <c r="L175" s="276">
        <v>0</v>
      </c>
      <c r="M175" s="277"/>
      <c r="N175" s="278">
        <f t="shared" si="5"/>
        <v>0</v>
      </c>
      <c r="O175" s="278"/>
      <c r="P175" s="278"/>
      <c r="Q175" s="278"/>
      <c r="R175" s="39"/>
      <c r="T175" s="175" t="s">
        <v>20</v>
      </c>
      <c r="U175" s="46" t="s">
        <v>44</v>
      </c>
      <c r="V175" s="38"/>
      <c r="W175" s="176">
        <f t="shared" si="6"/>
        <v>0</v>
      </c>
      <c r="X175" s="176">
        <v>0</v>
      </c>
      <c r="Y175" s="176">
        <f t="shared" si="7"/>
        <v>0</v>
      </c>
      <c r="Z175" s="176">
        <v>0</v>
      </c>
      <c r="AA175" s="177">
        <f t="shared" si="8"/>
        <v>0</v>
      </c>
      <c r="AR175" s="20" t="s">
        <v>184</v>
      </c>
      <c r="AT175" s="20" t="s">
        <v>152</v>
      </c>
      <c r="AU175" s="20" t="s">
        <v>130</v>
      </c>
      <c r="AY175" s="20" t="s">
        <v>151</v>
      </c>
      <c r="BE175" s="112">
        <f t="shared" si="9"/>
        <v>0</v>
      </c>
      <c r="BF175" s="112">
        <f t="shared" si="10"/>
        <v>0</v>
      </c>
      <c r="BG175" s="112">
        <f t="shared" si="11"/>
        <v>0</v>
      </c>
      <c r="BH175" s="112">
        <f t="shared" si="12"/>
        <v>0</v>
      </c>
      <c r="BI175" s="112">
        <f t="shared" si="13"/>
        <v>0</v>
      </c>
      <c r="BJ175" s="20" t="s">
        <v>130</v>
      </c>
      <c r="BK175" s="178">
        <f t="shared" si="14"/>
        <v>0</v>
      </c>
      <c r="BL175" s="20" t="s">
        <v>184</v>
      </c>
      <c r="BM175" s="20" t="s">
        <v>269</v>
      </c>
    </row>
    <row r="176" spans="2:65" s="1" customFormat="1" ht="22.5" customHeight="1">
      <c r="B176" s="37"/>
      <c r="C176" s="170" t="s">
        <v>270</v>
      </c>
      <c r="D176" s="170" t="s">
        <v>152</v>
      </c>
      <c r="E176" s="171" t="s">
        <v>271</v>
      </c>
      <c r="F176" s="275" t="s">
        <v>272</v>
      </c>
      <c r="G176" s="275"/>
      <c r="H176" s="275"/>
      <c r="I176" s="275"/>
      <c r="J176" s="172" t="s">
        <v>250</v>
      </c>
      <c r="K176" s="173">
        <v>34</v>
      </c>
      <c r="L176" s="276">
        <v>0</v>
      </c>
      <c r="M176" s="277"/>
      <c r="N176" s="278">
        <f t="shared" si="5"/>
        <v>0</v>
      </c>
      <c r="O176" s="278"/>
      <c r="P176" s="278"/>
      <c r="Q176" s="278"/>
      <c r="R176" s="39"/>
      <c r="T176" s="175" t="s">
        <v>20</v>
      </c>
      <c r="U176" s="46" t="s">
        <v>44</v>
      </c>
      <c r="V176" s="38"/>
      <c r="W176" s="176">
        <f t="shared" si="6"/>
        <v>0</v>
      </c>
      <c r="X176" s="176">
        <v>0</v>
      </c>
      <c r="Y176" s="176">
        <f t="shared" si="7"/>
        <v>0</v>
      </c>
      <c r="Z176" s="176">
        <v>0</v>
      </c>
      <c r="AA176" s="177">
        <f t="shared" si="8"/>
        <v>0</v>
      </c>
      <c r="AR176" s="20" t="s">
        <v>184</v>
      </c>
      <c r="AT176" s="20" t="s">
        <v>152</v>
      </c>
      <c r="AU176" s="20" t="s">
        <v>130</v>
      </c>
      <c r="AY176" s="20" t="s">
        <v>151</v>
      </c>
      <c r="BE176" s="112">
        <f t="shared" si="9"/>
        <v>0</v>
      </c>
      <c r="BF176" s="112">
        <f t="shared" si="10"/>
        <v>0</v>
      </c>
      <c r="BG176" s="112">
        <f t="shared" si="11"/>
        <v>0</v>
      </c>
      <c r="BH176" s="112">
        <f t="shared" si="12"/>
        <v>0</v>
      </c>
      <c r="BI176" s="112">
        <f t="shared" si="13"/>
        <v>0</v>
      </c>
      <c r="BJ176" s="20" t="s">
        <v>130</v>
      </c>
      <c r="BK176" s="178">
        <f t="shared" si="14"/>
        <v>0</v>
      </c>
      <c r="BL176" s="20" t="s">
        <v>184</v>
      </c>
      <c r="BM176" s="20" t="s">
        <v>273</v>
      </c>
    </row>
    <row r="177" spans="2:65" s="1" customFormat="1" ht="31.5" customHeight="1">
      <c r="B177" s="37"/>
      <c r="C177" s="170" t="s">
        <v>274</v>
      </c>
      <c r="D177" s="170" t="s">
        <v>152</v>
      </c>
      <c r="E177" s="171" t="s">
        <v>275</v>
      </c>
      <c r="F177" s="275" t="s">
        <v>276</v>
      </c>
      <c r="G177" s="275"/>
      <c r="H177" s="275"/>
      <c r="I177" s="275"/>
      <c r="J177" s="172" t="s">
        <v>250</v>
      </c>
      <c r="K177" s="173">
        <v>4</v>
      </c>
      <c r="L177" s="276">
        <v>0</v>
      </c>
      <c r="M177" s="277"/>
      <c r="N177" s="278">
        <f t="shared" si="5"/>
        <v>0</v>
      </c>
      <c r="O177" s="278"/>
      <c r="P177" s="278"/>
      <c r="Q177" s="278"/>
      <c r="R177" s="39"/>
      <c r="T177" s="175" t="s">
        <v>20</v>
      </c>
      <c r="U177" s="46" t="s">
        <v>44</v>
      </c>
      <c r="V177" s="38"/>
      <c r="W177" s="176">
        <f t="shared" si="6"/>
        <v>0</v>
      </c>
      <c r="X177" s="176">
        <v>0</v>
      </c>
      <c r="Y177" s="176">
        <f t="shared" si="7"/>
        <v>0</v>
      </c>
      <c r="Z177" s="176">
        <v>0</v>
      </c>
      <c r="AA177" s="177">
        <f t="shared" si="8"/>
        <v>0</v>
      </c>
      <c r="AR177" s="20" t="s">
        <v>184</v>
      </c>
      <c r="AT177" s="20" t="s">
        <v>152</v>
      </c>
      <c r="AU177" s="20" t="s">
        <v>130</v>
      </c>
      <c r="AY177" s="20" t="s">
        <v>151</v>
      </c>
      <c r="BE177" s="112">
        <f t="shared" si="9"/>
        <v>0</v>
      </c>
      <c r="BF177" s="112">
        <f t="shared" si="10"/>
        <v>0</v>
      </c>
      <c r="BG177" s="112">
        <f t="shared" si="11"/>
        <v>0</v>
      </c>
      <c r="BH177" s="112">
        <f t="shared" si="12"/>
        <v>0</v>
      </c>
      <c r="BI177" s="112">
        <f t="shared" si="13"/>
        <v>0</v>
      </c>
      <c r="BJ177" s="20" t="s">
        <v>130</v>
      </c>
      <c r="BK177" s="178">
        <f t="shared" si="14"/>
        <v>0</v>
      </c>
      <c r="BL177" s="20" t="s">
        <v>184</v>
      </c>
      <c r="BM177" s="20" t="s">
        <v>277</v>
      </c>
    </row>
    <row r="178" spans="2:65" s="1" customFormat="1" ht="31.5" customHeight="1">
      <c r="B178" s="37"/>
      <c r="C178" s="170" t="s">
        <v>278</v>
      </c>
      <c r="D178" s="170" t="s">
        <v>152</v>
      </c>
      <c r="E178" s="171" t="s">
        <v>279</v>
      </c>
      <c r="F178" s="275" t="s">
        <v>280</v>
      </c>
      <c r="G178" s="275"/>
      <c r="H178" s="275"/>
      <c r="I178" s="275"/>
      <c r="J178" s="172" t="s">
        <v>250</v>
      </c>
      <c r="K178" s="173">
        <v>4</v>
      </c>
      <c r="L178" s="276">
        <v>0</v>
      </c>
      <c r="M178" s="277"/>
      <c r="N178" s="278">
        <f t="shared" si="5"/>
        <v>0</v>
      </c>
      <c r="O178" s="278"/>
      <c r="P178" s="278"/>
      <c r="Q178" s="278"/>
      <c r="R178" s="39"/>
      <c r="T178" s="175" t="s">
        <v>20</v>
      </c>
      <c r="U178" s="46" t="s">
        <v>44</v>
      </c>
      <c r="V178" s="38"/>
      <c r="W178" s="176">
        <f t="shared" si="6"/>
        <v>0</v>
      </c>
      <c r="X178" s="176">
        <v>0</v>
      </c>
      <c r="Y178" s="176">
        <f t="shared" si="7"/>
        <v>0</v>
      </c>
      <c r="Z178" s="176">
        <v>0</v>
      </c>
      <c r="AA178" s="177">
        <f t="shared" si="8"/>
        <v>0</v>
      </c>
      <c r="AR178" s="20" t="s">
        <v>184</v>
      </c>
      <c r="AT178" s="20" t="s">
        <v>152</v>
      </c>
      <c r="AU178" s="20" t="s">
        <v>130</v>
      </c>
      <c r="AY178" s="20" t="s">
        <v>151</v>
      </c>
      <c r="BE178" s="112">
        <f t="shared" si="9"/>
        <v>0</v>
      </c>
      <c r="BF178" s="112">
        <f t="shared" si="10"/>
        <v>0</v>
      </c>
      <c r="BG178" s="112">
        <f t="shared" si="11"/>
        <v>0</v>
      </c>
      <c r="BH178" s="112">
        <f t="shared" si="12"/>
        <v>0</v>
      </c>
      <c r="BI178" s="112">
        <f t="shared" si="13"/>
        <v>0</v>
      </c>
      <c r="BJ178" s="20" t="s">
        <v>130</v>
      </c>
      <c r="BK178" s="178">
        <f t="shared" si="14"/>
        <v>0</v>
      </c>
      <c r="BL178" s="20" t="s">
        <v>184</v>
      </c>
      <c r="BM178" s="20" t="s">
        <v>281</v>
      </c>
    </row>
    <row r="179" spans="2:65" s="1" customFormat="1" ht="31.5" customHeight="1">
      <c r="B179" s="37"/>
      <c r="C179" s="170" t="s">
        <v>282</v>
      </c>
      <c r="D179" s="170" t="s">
        <v>152</v>
      </c>
      <c r="E179" s="171" t="s">
        <v>283</v>
      </c>
      <c r="F179" s="275" t="s">
        <v>284</v>
      </c>
      <c r="G179" s="275"/>
      <c r="H179" s="275"/>
      <c r="I179" s="275"/>
      <c r="J179" s="172" t="s">
        <v>183</v>
      </c>
      <c r="K179" s="173">
        <v>15.5</v>
      </c>
      <c r="L179" s="276">
        <v>0</v>
      </c>
      <c r="M179" s="277"/>
      <c r="N179" s="278">
        <f t="shared" si="5"/>
        <v>0</v>
      </c>
      <c r="O179" s="278"/>
      <c r="P179" s="278"/>
      <c r="Q179" s="278"/>
      <c r="R179" s="39"/>
      <c r="T179" s="175" t="s">
        <v>20</v>
      </c>
      <c r="U179" s="46" t="s">
        <v>44</v>
      </c>
      <c r="V179" s="38"/>
      <c r="W179" s="176">
        <f t="shared" si="6"/>
        <v>0</v>
      </c>
      <c r="X179" s="176">
        <v>0</v>
      </c>
      <c r="Y179" s="176">
        <f t="shared" si="7"/>
        <v>0</v>
      </c>
      <c r="Z179" s="176">
        <v>0</v>
      </c>
      <c r="AA179" s="177">
        <f t="shared" si="8"/>
        <v>0</v>
      </c>
      <c r="AR179" s="20" t="s">
        <v>184</v>
      </c>
      <c r="AT179" s="20" t="s">
        <v>152</v>
      </c>
      <c r="AU179" s="20" t="s">
        <v>130</v>
      </c>
      <c r="AY179" s="20" t="s">
        <v>151</v>
      </c>
      <c r="BE179" s="112">
        <f t="shared" si="9"/>
        <v>0</v>
      </c>
      <c r="BF179" s="112">
        <f t="shared" si="10"/>
        <v>0</v>
      </c>
      <c r="BG179" s="112">
        <f t="shared" si="11"/>
        <v>0</v>
      </c>
      <c r="BH179" s="112">
        <f t="shared" si="12"/>
        <v>0</v>
      </c>
      <c r="BI179" s="112">
        <f t="shared" si="13"/>
        <v>0</v>
      </c>
      <c r="BJ179" s="20" t="s">
        <v>130</v>
      </c>
      <c r="BK179" s="178">
        <f t="shared" si="14"/>
        <v>0</v>
      </c>
      <c r="BL179" s="20" t="s">
        <v>184</v>
      </c>
      <c r="BM179" s="20" t="s">
        <v>285</v>
      </c>
    </row>
    <row r="180" spans="2:65" s="1" customFormat="1" ht="31.5" customHeight="1">
      <c r="B180" s="37"/>
      <c r="C180" s="170" t="s">
        <v>286</v>
      </c>
      <c r="D180" s="170" t="s">
        <v>152</v>
      </c>
      <c r="E180" s="171" t="s">
        <v>287</v>
      </c>
      <c r="F180" s="275" t="s">
        <v>288</v>
      </c>
      <c r="G180" s="275"/>
      <c r="H180" s="275"/>
      <c r="I180" s="275"/>
      <c r="J180" s="172" t="s">
        <v>183</v>
      </c>
      <c r="K180" s="173">
        <v>4</v>
      </c>
      <c r="L180" s="276">
        <v>0</v>
      </c>
      <c r="M180" s="277"/>
      <c r="N180" s="278">
        <f t="shared" si="5"/>
        <v>0</v>
      </c>
      <c r="O180" s="278"/>
      <c r="P180" s="278"/>
      <c r="Q180" s="278"/>
      <c r="R180" s="39"/>
      <c r="T180" s="175" t="s">
        <v>20</v>
      </c>
      <c r="U180" s="46" t="s">
        <v>44</v>
      </c>
      <c r="V180" s="38"/>
      <c r="W180" s="176">
        <f t="shared" si="6"/>
        <v>0</v>
      </c>
      <c r="X180" s="176">
        <v>0</v>
      </c>
      <c r="Y180" s="176">
        <f t="shared" si="7"/>
        <v>0</v>
      </c>
      <c r="Z180" s="176">
        <v>0</v>
      </c>
      <c r="AA180" s="177">
        <f t="shared" si="8"/>
        <v>0</v>
      </c>
      <c r="AR180" s="20" t="s">
        <v>184</v>
      </c>
      <c r="AT180" s="20" t="s">
        <v>152</v>
      </c>
      <c r="AU180" s="20" t="s">
        <v>130</v>
      </c>
      <c r="AY180" s="20" t="s">
        <v>151</v>
      </c>
      <c r="BE180" s="112">
        <f t="shared" si="9"/>
        <v>0</v>
      </c>
      <c r="BF180" s="112">
        <f t="shared" si="10"/>
        <v>0</v>
      </c>
      <c r="BG180" s="112">
        <f t="shared" si="11"/>
        <v>0</v>
      </c>
      <c r="BH180" s="112">
        <f t="shared" si="12"/>
        <v>0</v>
      </c>
      <c r="BI180" s="112">
        <f t="shared" si="13"/>
        <v>0</v>
      </c>
      <c r="BJ180" s="20" t="s">
        <v>130</v>
      </c>
      <c r="BK180" s="178">
        <f t="shared" si="14"/>
        <v>0</v>
      </c>
      <c r="BL180" s="20" t="s">
        <v>184</v>
      </c>
      <c r="BM180" s="20" t="s">
        <v>289</v>
      </c>
    </row>
    <row r="181" spans="2:65" s="1" customFormat="1" ht="31.5" customHeight="1">
      <c r="B181" s="37"/>
      <c r="C181" s="170" t="s">
        <v>290</v>
      </c>
      <c r="D181" s="170" t="s">
        <v>152</v>
      </c>
      <c r="E181" s="171" t="s">
        <v>291</v>
      </c>
      <c r="F181" s="275" t="s">
        <v>292</v>
      </c>
      <c r="G181" s="275"/>
      <c r="H181" s="275"/>
      <c r="I181" s="275"/>
      <c r="J181" s="172" t="s">
        <v>250</v>
      </c>
      <c r="K181" s="173">
        <v>4</v>
      </c>
      <c r="L181" s="276">
        <v>0</v>
      </c>
      <c r="M181" s="277"/>
      <c r="N181" s="278">
        <f t="shared" si="5"/>
        <v>0</v>
      </c>
      <c r="O181" s="278"/>
      <c r="P181" s="278"/>
      <c r="Q181" s="278"/>
      <c r="R181" s="39"/>
      <c r="T181" s="175" t="s">
        <v>20</v>
      </c>
      <c r="U181" s="46" t="s">
        <v>44</v>
      </c>
      <c r="V181" s="38"/>
      <c r="W181" s="176">
        <f t="shared" si="6"/>
        <v>0</v>
      </c>
      <c r="X181" s="176">
        <v>0</v>
      </c>
      <c r="Y181" s="176">
        <f t="shared" si="7"/>
        <v>0</v>
      </c>
      <c r="Z181" s="176">
        <v>0</v>
      </c>
      <c r="AA181" s="177">
        <f t="shared" si="8"/>
        <v>0</v>
      </c>
      <c r="AR181" s="20" t="s">
        <v>184</v>
      </c>
      <c r="AT181" s="20" t="s">
        <v>152</v>
      </c>
      <c r="AU181" s="20" t="s">
        <v>130</v>
      </c>
      <c r="AY181" s="20" t="s">
        <v>151</v>
      </c>
      <c r="BE181" s="112">
        <f t="shared" si="9"/>
        <v>0</v>
      </c>
      <c r="BF181" s="112">
        <f t="shared" si="10"/>
        <v>0</v>
      </c>
      <c r="BG181" s="112">
        <f t="shared" si="11"/>
        <v>0</v>
      </c>
      <c r="BH181" s="112">
        <f t="shared" si="12"/>
        <v>0</v>
      </c>
      <c r="BI181" s="112">
        <f t="shared" si="13"/>
        <v>0</v>
      </c>
      <c r="BJ181" s="20" t="s">
        <v>130</v>
      </c>
      <c r="BK181" s="178">
        <f t="shared" si="14"/>
        <v>0</v>
      </c>
      <c r="BL181" s="20" t="s">
        <v>184</v>
      </c>
      <c r="BM181" s="20" t="s">
        <v>293</v>
      </c>
    </row>
    <row r="182" spans="2:65" s="1" customFormat="1" ht="22.5" customHeight="1">
      <c r="B182" s="37"/>
      <c r="C182" s="170" t="s">
        <v>294</v>
      </c>
      <c r="D182" s="170" t="s">
        <v>152</v>
      </c>
      <c r="E182" s="171" t="s">
        <v>295</v>
      </c>
      <c r="F182" s="275" t="s">
        <v>296</v>
      </c>
      <c r="G182" s="275"/>
      <c r="H182" s="275"/>
      <c r="I182" s="275"/>
      <c r="J182" s="172" t="s">
        <v>168</v>
      </c>
      <c r="K182" s="173">
        <v>133.74299999999999</v>
      </c>
      <c r="L182" s="276">
        <v>0</v>
      </c>
      <c r="M182" s="277"/>
      <c r="N182" s="278">
        <f t="shared" si="5"/>
        <v>0</v>
      </c>
      <c r="O182" s="278"/>
      <c r="P182" s="278"/>
      <c r="Q182" s="278"/>
      <c r="R182" s="39"/>
      <c r="T182" s="175" t="s">
        <v>20</v>
      </c>
      <c r="U182" s="46" t="s">
        <v>44</v>
      </c>
      <c r="V182" s="38"/>
      <c r="W182" s="176">
        <f t="shared" si="6"/>
        <v>0</v>
      </c>
      <c r="X182" s="176">
        <v>0</v>
      </c>
      <c r="Y182" s="176">
        <f t="shared" si="7"/>
        <v>0</v>
      </c>
      <c r="Z182" s="176">
        <v>0</v>
      </c>
      <c r="AA182" s="177">
        <f t="shared" si="8"/>
        <v>0</v>
      </c>
      <c r="AR182" s="20" t="s">
        <v>184</v>
      </c>
      <c r="AT182" s="20" t="s">
        <v>152</v>
      </c>
      <c r="AU182" s="20" t="s">
        <v>130</v>
      </c>
      <c r="AY182" s="20" t="s">
        <v>151</v>
      </c>
      <c r="BE182" s="112">
        <f t="shared" si="9"/>
        <v>0</v>
      </c>
      <c r="BF182" s="112">
        <f t="shared" si="10"/>
        <v>0</v>
      </c>
      <c r="BG182" s="112">
        <f t="shared" si="11"/>
        <v>0</v>
      </c>
      <c r="BH182" s="112">
        <f t="shared" si="12"/>
        <v>0</v>
      </c>
      <c r="BI182" s="112">
        <f t="shared" si="13"/>
        <v>0</v>
      </c>
      <c r="BJ182" s="20" t="s">
        <v>130</v>
      </c>
      <c r="BK182" s="178">
        <f t="shared" si="14"/>
        <v>0</v>
      </c>
      <c r="BL182" s="20" t="s">
        <v>184</v>
      </c>
      <c r="BM182" s="20" t="s">
        <v>297</v>
      </c>
    </row>
    <row r="183" spans="2:65" s="1" customFormat="1" ht="31.5" customHeight="1">
      <c r="B183" s="37"/>
      <c r="C183" s="170" t="s">
        <v>200</v>
      </c>
      <c r="D183" s="170" t="s">
        <v>152</v>
      </c>
      <c r="E183" s="171" t="s">
        <v>298</v>
      </c>
      <c r="F183" s="275" t="s">
        <v>299</v>
      </c>
      <c r="G183" s="275"/>
      <c r="H183" s="275"/>
      <c r="I183" s="275"/>
      <c r="J183" s="172" t="s">
        <v>233</v>
      </c>
      <c r="K183" s="174">
        <v>0</v>
      </c>
      <c r="L183" s="276">
        <v>0</v>
      </c>
      <c r="M183" s="277"/>
      <c r="N183" s="278">
        <f t="shared" si="5"/>
        <v>0</v>
      </c>
      <c r="O183" s="278"/>
      <c r="P183" s="278"/>
      <c r="Q183" s="278"/>
      <c r="R183" s="39"/>
      <c r="T183" s="175" t="s">
        <v>20</v>
      </c>
      <c r="U183" s="46" t="s">
        <v>44</v>
      </c>
      <c r="V183" s="38"/>
      <c r="W183" s="176">
        <f t="shared" si="6"/>
        <v>0</v>
      </c>
      <c r="X183" s="176">
        <v>0</v>
      </c>
      <c r="Y183" s="176">
        <f t="shared" si="7"/>
        <v>0</v>
      </c>
      <c r="Z183" s="176">
        <v>0</v>
      </c>
      <c r="AA183" s="177">
        <f t="shared" si="8"/>
        <v>0</v>
      </c>
      <c r="AR183" s="20" t="s">
        <v>184</v>
      </c>
      <c r="AT183" s="20" t="s">
        <v>152</v>
      </c>
      <c r="AU183" s="20" t="s">
        <v>130</v>
      </c>
      <c r="AY183" s="20" t="s">
        <v>151</v>
      </c>
      <c r="BE183" s="112">
        <f t="shared" si="9"/>
        <v>0</v>
      </c>
      <c r="BF183" s="112">
        <f t="shared" si="10"/>
        <v>0</v>
      </c>
      <c r="BG183" s="112">
        <f t="shared" si="11"/>
        <v>0</v>
      </c>
      <c r="BH183" s="112">
        <f t="shared" si="12"/>
        <v>0</v>
      </c>
      <c r="BI183" s="112">
        <f t="shared" si="13"/>
        <v>0</v>
      </c>
      <c r="BJ183" s="20" t="s">
        <v>130</v>
      </c>
      <c r="BK183" s="178">
        <f t="shared" si="14"/>
        <v>0</v>
      </c>
      <c r="BL183" s="20" t="s">
        <v>184</v>
      </c>
      <c r="BM183" s="20" t="s">
        <v>300</v>
      </c>
    </row>
    <row r="184" spans="2:65" s="9" customFormat="1" ht="29.85" customHeight="1">
      <c r="B184" s="159"/>
      <c r="C184" s="160"/>
      <c r="D184" s="169" t="s">
        <v>124</v>
      </c>
      <c r="E184" s="169"/>
      <c r="F184" s="169"/>
      <c r="G184" s="169"/>
      <c r="H184" s="169"/>
      <c r="I184" s="169"/>
      <c r="J184" s="169"/>
      <c r="K184" s="169"/>
      <c r="L184" s="169"/>
      <c r="M184" s="169"/>
      <c r="N184" s="299">
        <f>BK184</f>
        <v>0</v>
      </c>
      <c r="O184" s="300"/>
      <c r="P184" s="300"/>
      <c r="Q184" s="300"/>
      <c r="R184" s="162"/>
      <c r="T184" s="163"/>
      <c r="U184" s="160"/>
      <c r="V184" s="160"/>
      <c r="W184" s="164">
        <f>W185</f>
        <v>0</v>
      </c>
      <c r="X184" s="160"/>
      <c r="Y184" s="164">
        <f>Y185</f>
        <v>0</v>
      </c>
      <c r="Z184" s="160"/>
      <c r="AA184" s="165">
        <f>AA185</f>
        <v>0</v>
      </c>
      <c r="AR184" s="166" t="s">
        <v>130</v>
      </c>
      <c r="AT184" s="167" t="s">
        <v>76</v>
      </c>
      <c r="AU184" s="167" t="s">
        <v>85</v>
      </c>
      <c r="AY184" s="166" t="s">
        <v>151</v>
      </c>
      <c r="BK184" s="168">
        <f>BK185</f>
        <v>0</v>
      </c>
    </row>
    <row r="185" spans="2:65" s="1" customFormat="1" ht="31.5" customHeight="1">
      <c r="B185" s="37"/>
      <c r="C185" s="170" t="s">
        <v>301</v>
      </c>
      <c r="D185" s="170" t="s">
        <v>152</v>
      </c>
      <c r="E185" s="171" t="s">
        <v>302</v>
      </c>
      <c r="F185" s="275" t="s">
        <v>303</v>
      </c>
      <c r="G185" s="275"/>
      <c r="H185" s="275"/>
      <c r="I185" s="275"/>
      <c r="J185" s="172" t="s">
        <v>168</v>
      </c>
      <c r="K185" s="173">
        <v>323.976</v>
      </c>
      <c r="L185" s="276">
        <v>0</v>
      </c>
      <c r="M185" s="277"/>
      <c r="N185" s="278">
        <f>ROUND(L185*K185,3)</f>
        <v>0</v>
      </c>
      <c r="O185" s="278"/>
      <c r="P185" s="278"/>
      <c r="Q185" s="278"/>
      <c r="R185" s="39"/>
      <c r="T185" s="175" t="s">
        <v>20</v>
      </c>
      <c r="U185" s="46" t="s">
        <v>44</v>
      </c>
      <c r="V185" s="38"/>
      <c r="W185" s="176">
        <f>V185*K185</f>
        <v>0</v>
      </c>
      <c r="X185" s="176">
        <v>0</v>
      </c>
      <c r="Y185" s="176">
        <f>X185*K185</f>
        <v>0</v>
      </c>
      <c r="Z185" s="176">
        <v>0</v>
      </c>
      <c r="AA185" s="177">
        <f>Z185*K185</f>
        <v>0</v>
      </c>
      <c r="AR185" s="20" t="s">
        <v>184</v>
      </c>
      <c r="AT185" s="20" t="s">
        <v>152</v>
      </c>
      <c r="AU185" s="20" t="s">
        <v>130</v>
      </c>
      <c r="AY185" s="20" t="s">
        <v>151</v>
      </c>
      <c r="BE185" s="112">
        <f>IF(U185="základná",N185,0)</f>
        <v>0</v>
      </c>
      <c r="BF185" s="112">
        <f>IF(U185="znížená",N185,0)</f>
        <v>0</v>
      </c>
      <c r="BG185" s="112">
        <f>IF(U185="zákl. prenesená",N185,0)</f>
        <v>0</v>
      </c>
      <c r="BH185" s="112">
        <f>IF(U185="zníž. prenesená",N185,0)</f>
        <v>0</v>
      </c>
      <c r="BI185" s="112">
        <f>IF(U185="nulová",N185,0)</f>
        <v>0</v>
      </c>
      <c r="BJ185" s="20" t="s">
        <v>130</v>
      </c>
      <c r="BK185" s="178">
        <f>ROUND(L185*K185,3)</f>
        <v>0</v>
      </c>
      <c r="BL185" s="20" t="s">
        <v>184</v>
      </c>
      <c r="BM185" s="20" t="s">
        <v>304</v>
      </c>
    </row>
    <row r="186" spans="2:65" s="9" customFormat="1" ht="37.35" customHeight="1">
      <c r="B186" s="159"/>
      <c r="C186" s="160"/>
      <c r="D186" s="161" t="s">
        <v>125</v>
      </c>
      <c r="E186" s="161"/>
      <c r="F186" s="161"/>
      <c r="G186" s="161"/>
      <c r="H186" s="161"/>
      <c r="I186" s="161"/>
      <c r="J186" s="161"/>
      <c r="K186" s="161"/>
      <c r="L186" s="161"/>
      <c r="M186" s="161"/>
      <c r="N186" s="297">
        <f>BK186</f>
        <v>0</v>
      </c>
      <c r="O186" s="298"/>
      <c r="P186" s="298"/>
      <c r="Q186" s="298"/>
      <c r="R186" s="162"/>
      <c r="T186" s="163"/>
      <c r="U186" s="160"/>
      <c r="V186" s="160"/>
      <c r="W186" s="164">
        <f>W187</f>
        <v>0</v>
      </c>
      <c r="X186" s="160"/>
      <c r="Y186" s="164">
        <f>Y187</f>
        <v>0</v>
      </c>
      <c r="Z186" s="160"/>
      <c r="AA186" s="165">
        <f>AA187</f>
        <v>0</v>
      </c>
      <c r="AR186" s="166" t="s">
        <v>165</v>
      </c>
      <c r="AT186" s="167" t="s">
        <v>76</v>
      </c>
      <c r="AU186" s="167" t="s">
        <v>77</v>
      </c>
      <c r="AY186" s="166" t="s">
        <v>151</v>
      </c>
      <c r="BK186" s="168">
        <f>BK187</f>
        <v>0</v>
      </c>
    </row>
    <row r="187" spans="2:65" s="9" customFormat="1" ht="19.899999999999999" customHeight="1">
      <c r="B187" s="159"/>
      <c r="C187" s="160"/>
      <c r="D187" s="169" t="s">
        <v>126</v>
      </c>
      <c r="E187" s="169"/>
      <c r="F187" s="169"/>
      <c r="G187" s="169"/>
      <c r="H187" s="169"/>
      <c r="I187" s="169"/>
      <c r="J187" s="169"/>
      <c r="K187" s="169"/>
      <c r="L187" s="169"/>
      <c r="M187" s="169"/>
      <c r="N187" s="295">
        <f>BK187</f>
        <v>0</v>
      </c>
      <c r="O187" s="296"/>
      <c r="P187" s="296"/>
      <c r="Q187" s="296"/>
      <c r="R187" s="162"/>
      <c r="T187" s="163"/>
      <c r="U187" s="160"/>
      <c r="V187" s="160"/>
      <c r="W187" s="164">
        <f>SUM(W188:W192)</f>
        <v>0</v>
      </c>
      <c r="X187" s="160"/>
      <c r="Y187" s="164">
        <f>SUM(Y188:Y192)</f>
        <v>0</v>
      </c>
      <c r="Z187" s="160"/>
      <c r="AA187" s="165">
        <f>SUM(AA188:AA192)</f>
        <v>0</v>
      </c>
      <c r="AR187" s="166" t="s">
        <v>165</v>
      </c>
      <c r="AT187" s="167" t="s">
        <v>76</v>
      </c>
      <c r="AU187" s="167" t="s">
        <v>85</v>
      </c>
      <c r="AY187" s="166" t="s">
        <v>151</v>
      </c>
      <c r="BK187" s="168">
        <f>SUM(BK188:BK192)</f>
        <v>0</v>
      </c>
    </row>
    <row r="188" spans="2:65" s="1" customFormat="1" ht="22.5" customHeight="1">
      <c r="B188" s="37"/>
      <c r="C188" s="170" t="s">
        <v>305</v>
      </c>
      <c r="D188" s="170" t="s">
        <v>152</v>
      </c>
      <c r="E188" s="171" t="s">
        <v>306</v>
      </c>
      <c r="F188" s="275" t="s">
        <v>307</v>
      </c>
      <c r="G188" s="275"/>
      <c r="H188" s="275"/>
      <c r="I188" s="275"/>
      <c r="J188" s="172" t="s">
        <v>308</v>
      </c>
      <c r="K188" s="173">
        <v>1</v>
      </c>
      <c r="L188" s="276">
        <v>0</v>
      </c>
      <c r="M188" s="277"/>
      <c r="N188" s="278">
        <f>ROUND(L188*K188,3)</f>
        <v>0</v>
      </c>
      <c r="O188" s="278"/>
      <c r="P188" s="278"/>
      <c r="Q188" s="278"/>
      <c r="R188" s="39"/>
      <c r="T188" s="175" t="s">
        <v>20</v>
      </c>
      <c r="U188" s="46" t="s">
        <v>44</v>
      </c>
      <c r="V188" s="38"/>
      <c r="W188" s="176">
        <f>V188*K188</f>
        <v>0</v>
      </c>
      <c r="X188" s="176">
        <v>0</v>
      </c>
      <c r="Y188" s="176">
        <f>X188*K188</f>
        <v>0</v>
      </c>
      <c r="Z188" s="176">
        <v>0</v>
      </c>
      <c r="AA188" s="177">
        <f>Z188*K188</f>
        <v>0</v>
      </c>
      <c r="AR188" s="20" t="s">
        <v>309</v>
      </c>
      <c r="AT188" s="20" t="s">
        <v>152</v>
      </c>
      <c r="AU188" s="20" t="s">
        <v>130</v>
      </c>
      <c r="AY188" s="20" t="s">
        <v>151</v>
      </c>
      <c r="BE188" s="112">
        <f>IF(U188="základná",N188,0)</f>
        <v>0</v>
      </c>
      <c r="BF188" s="112">
        <f>IF(U188="znížená",N188,0)</f>
        <v>0</v>
      </c>
      <c r="BG188" s="112">
        <f>IF(U188="zákl. prenesená",N188,0)</f>
        <v>0</v>
      </c>
      <c r="BH188" s="112">
        <f>IF(U188="zníž. prenesená",N188,0)</f>
        <v>0</v>
      </c>
      <c r="BI188" s="112">
        <f>IF(U188="nulová",N188,0)</f>
        <v>0</v>
      </c>
      <c r="BJ188" s="20" t="s">
        <v>130</v>
      </c>
      <c r="BK188" s="178">
        <f>ROUND(L188*K188,3)</f>
        <v>0</v>
      </c>
      <c r="BL188" s="20" t="s">
        <v>309</v>
      </c>
      <c r="BM188" s="20" t="s">
        <v>310</v>
      </c>
    </row>
    <row r="189" spans="2:65" s="1" customFormat="1" ht="22.5" customHeight="1">
      <c r="B189" s="37"/>
      <c r="C189" s="203" t="s">
        <v>311</v>
      </c>
      <c r="D189" s="203" t="s">
        <v>197</v>
      </c>
      <c r="E189" s="204" t="s">
        <v>312</v>
      </c>
      <c r="F189" s="287" t="s">
        <v>313</v>
      </c>
      <c r="G189" s="287"/>
      <c r="H189" s="287"/>
      <c r="I189" s="287"/>
      <c r="J189" s="205" t="s">
        <v>308</v>
      </c>
      <c r="K189" s="206">
        <v>1</v>
      </c>
      <c r="L189" s="288">
        <v>0</v>
      </c>
      <c r="M189" s="289"/>
      <c r="N189" s="290">
        <f>ROUND(L189*K189,3)</f>
        <v>0</v>
      </c>
      <c r="O189" s="278"/>
      <c r="P189" s="278"/>
      <c r="Q189" s="278"/>
      <c r="R189" s="39"/>
      <c r="T189" s="175" t="s">
        <v>20</v>
      </c>
      <c r="U189" s="46" t="s">
        <v>44</v>
      </c>
      <c r="V189" s="38"/>
      <c r="W189" s="176">
        <f>V189*K189</f>
        <v>0</v>
      </c>
      <c r="X189" s="176">
        <v>0</v>
      </c>
      <c r="Y189" s="176">
        <f>X189*K189</f>
        <v>0</v>
      </c>
      <c r="Z189" s="176">
        <v>0</v>
      </c>
      <c r="AA189" s="177">
        <f>Z189*K189</f>
        <v>0</v>
      </c>
      <c r="AR189" s="20" t="s">
        <v>314</v>
      </c>
      <c r="AT189" s="20" t="s">
        <v>197</v>
      </c>
      <c r="AU189" s="20" t="s">
        <v>130</v>
      </c>
      <c r="AY189" s="20" t="s">
        <v>151</v>
      </c>
      <c r="BE189" s="112">
        <f>IF(U189="základná",N189,0)</f>
        <v>0</v>
      </c>
      <c r="BF189" s="112">
        <f>IF(U189="znížená",N189,0)</f>
        <v>0</v>
      </c>
      <c r="BG189" s="112">
        <f>IF(U189="zákl. prenesená",N189,0)</f>
        <v>0</v>
      </c>
      <c r="BH189" s="112">
        <f>IF(U189="zníž. prenesená",N189,0)</f>
        <v>0</v>
      </c>
      <c r="BI189" s="112">
        <f>IF(U189="nulová",N189,0)</f>
        <v>0</v>
      </c>
      <c r="BJ189" s="20" t="s">
        <v>130</v>
      </c>
      <c r="BK189" s="178">
        <f>ROUND(L189*K189,3)</f>
        <v>0</v>
      </c>
      <c r="BL189" s="20" t="s">
        <v>309</v>
      </c>
      <c r="BM189" s="20" t="s">
        <v>315</v>
      </c>
    </row>
    <row r="190" spans="2:65" s="1" customFormat="1" ht="22.5" customHeight="1">
      <c r="B190" s="37"/>
      <c r="C190" s="170" t="s">
        <v>316</v>
      </c>
      <c r="D190" s="170" t="s">
        <v>152</v>
      </c>
      <c r="E190" s="171" t="s">
        <v>317</v>
      </c>
      <c r="F190" s="275" t="s">
        <v>318</v>
      </c>
      <c r="G190" s="275"/>
      <c r="H190" s="275"/>
      <c r="I190" s="275"/>
      <c r="J190" s="172" t="s">
        <v>308</v>
      </c>
      <c r="K190" s="173">
        <v>1</v>
      </c>
      <c r="L190" s="276">
        <v>0</v>
      </c>
      <c r="M190" s="277"/>
      <c r="N190" s="278">
        <f>ROUND(L190*K190,3)</f>
        <v>0</v>
      </c>
      <c r="O190" s="278"/>
      <c r="P190" s="278"/>
      <c r="Q190" s="278"/>
      <c r="R190" s="39"/>
      <c r="T190" s="175" t="s">
        <v>20</v>
      </c>
      <c r="U190" s="46" t="s">
        <v>44</v>
      </c>
      <c r="V190" s="38"/>
      <c r="W190" s="176">
        <f>V190*K190</f>
        <v>0</v>
      </c>
      <c r="X190" s="176">
        <v>0</v>
      </c>
      <c r="Y190" s="176">
        <f>X190*K190</f>
        <v>0</v>
      </c>
      <c r="Z190" s="176">
        <v>0</v>
      </c>
      <c r="AA190" s="177">
        <f>Z190*K190</f>
        <v>0</v>
      </c>
      <c r="AR190" s="20" t="s">
        <v>309</v>
      </c>
      <c r="AT190" s="20" t="s">
        <v>152</v>
      </c>
      <c r="AU190" s="20" t="s">
        <v>130</v>
      </c>
      <c r="AY190" s="20" t="s">
        <v>151</v>
      </c>
      <c r="BE190" s="112">
        <f>IF(U190="základná",N190,0)</f>
        <v>0</v>
      </c>
      <c r="BF190" s="112">
        <f>IF(U190="znížená",N190,0)</f>
        <v>0</v>
      </c>
      <c r="BG190" s="112">
        <f>IF(U190="zákl. prenesená",N190,0)</f>
        <v>0</v>
      </c>
      <c r="BH190" s="112">
        <f>IF(U190="zníž. prenesená",N190,0)</f>
        <v>0</v>
      </c>
      <c r="BI190" s="112">
        <f>IF(U190="nulová",N190,0)</f>
        <v>0</v>
      </c>
      <c r="BJ190" s="20" t="s">
        <v>130</v>
      </c>
      <c r="BK190" s="178">
        <f>ROUND(L190*K190,3)</f>
        <v>0</v>
      </c>
      <c r="BL190" s="20" t="s">
        <v>309</v>
      </c>
      <c r="BM190" s="20" t="s">
        <v>319</v>
      </c>
    </row>
    <row r="191" spans="2:65" s="1" customFormat="1" ht="22.5" customHeight="1">
      <c r="B191" s="37"/>
      <c r="C191" s="170" t="s">
        <v>320</v>
      </c>
      <c r="D191" s="170" t="s">
        <v>152</v>
      </c>
      <c r="E191" s="171" t="s">
        <v>321</v>
      </c>
      <c r="F191" s="275" t="s">
        <v>322</v>
      </c>
      <c r="G191" s="275"/>
      <c r="H191" s="275"/>
      <c r="I191" s="275"/>
      <c r="J191" s="172" t="s">
        <v>308</v>
      </c>
      <c r="K191" s="173">
        <v>1</v>
      </c>
      <c r="L191" s="276">
        <v>0</v>
      </c>
      <c r="M191" s="277"/>
      <c r="N191" s="278">
        <f>ROUND(L191*K191,3)</f>
        <v>0</v>
      </c>
      <c r="O191" s="278"/>
      <c r="P191" s="278"/>
      <c r="Q191" s="278"/>
      <c r="R191" s="39"/>
      <c r="T191" s="175" t="s">
        <v>20</v>
      </c>
      <c r="U191" s="46" t="s">
        <v>44</v>
      </c>
      <c r="V191" s="38"/>
      <c r="W191" s="176">
        <f>V191*K191</f>
        <v>0</v>
      </c>
      <c r="X191" s="176">
        <v>0</v>
      </c>
      <c r="Y191" s="176">
        <f>X191*K191</f>
        <v>0</v>
      </c>
      <c r="Z191" s="176">
        <v>0</v>
      </c>
      <c r="AA191" s="177">
        <f>Z191*K191</f>
        <v>0</v>
      </c>
      <c r="AR191" s="20" t="s">
        <v>309</v>
      </c>
      <c r="AT191" s="20" t="s">
        <v>152</v>
      </c>
      <c r="AU191" s="20" t="s">
        <v>130</v>
      </c>
      <c r="AY191" s="20" t="s">
        <v>151</v>
      </c>
      <c r="BE191" s="112">
        <f>IF(U191="základná",N191,0)</f>
        <v>0</v>
      </c>
      <c r="BF191" s="112">
        <f>IF(U191="znížená",N191,0)</f>
        <v>0</v>
      </c>
      <c r="BG191" s="112">
        <f>IF(U191="zákl. prenesená",N191,0)</f>
        <v>0</v>
      </c>
      <c r="BH191" s="112">
        <f>IF(U191="zníž. prenesená",N191,0)</f>
        <v>0</v>
      </c>
      <c r="BI191" s="112">
        <f>IF(U191="nulová",N191,0)</f>
        <v>0</v>
      </c>
      <c r="BJ191" s="20" t="s">
        <v>130</v>
      </c>
      <c r="BK191" s="178">
        <f>ROUND(L191*K191,3)</f>
        <v>0</v>
      </c>
      <c r="BL191" s="20" t="s">
        <v>309</v>
      </c>
      <c r="BM191" s="20" t="s">
        <v>323</v>
      </c>
    </row>
    <row r="192" spans="2:65" s="1" customFormat="1" ht="22.5" customHeight="1">
      <c r="B192" s="37"/>
      <c r="C192" s="170" t="s">
        <v>324</v>
      </c>
      <c r="D192" s="170" t="s">
        <v>152</v>
      </c>
      <c r="E192" s="171" t="s">
        <v>325</v>
      </c>
      <c r="F192" s="275" t="s">
        <v>326</v>
      </c>
      <c r="G192" s="275"/>
      <c r="H192" s="275"/>
      <c r="I192" s="275"/>
      <c r="J192" s="172" t="s">
        <v>308</v>
      </c>
      <c r="K192" s="173">
        <v>1</v>
      </c>
      <c r="L192" s="276">
        <v>0</v>
      </c>
      <c r="M192" s="277"/>
      <c r="N192" s="278">
        <f>ROUND(L192*K192,3)</f>
        <v>0</v>
      </c>
      <c r="O192" s="278"/>
      <c r="P192" s="278"/>
      <c r="Q192" s="278"/>
      <c r="R192" s="39"/>
      <c r="T192" s="175" t="s">
        <v>20</v>
      </c>
      <c r="U192" s="46" t="s">
        <v>44</v>
      </c>
      <c r="V192" s="38"/>
      <c r="W192" s="176">
        <f>V192*K192</f>
        <v>0</v>
      </c>
      <c r="X192" s="176">
        <v>0</v>
      </c>
      <c r="Y192" s="176">
        <f>X192*K192</f>
        <v>0</v>
      </c>
      <c r="Z192" s="176">
        <v>0</v>
      </c>
      <c r="AA192" s="177">
        <f>Z192*K192</f>
        <v>0</v>
      </c>
      <c r="AR192" s="20" t="s">
        <v>309</v>
      </c>
      <c r="AT192" s="20" t="s">
        <v>152</v>
      </c>
      <c r="AU192" s="20" t="s">
        <v>130</v>
      </c>
      <c r="AY192" s="20" t="s">
        <v>151</v>
      </c>
      <c r="BE192" s="112">
        <f>IF(U192="základná",N192,0)</f>
        <v>0</v>
      </c>
      <c r="BF192" s="112">
        <f>IF(U192="znížená",N192,0)</f>
        <v>0</v>
      </c>
      <c r="BG192" s="112">
        <f>IF(U192="zákl. prenesená",N192,0)</f>
        <v>0</v>
      </c>
      <c r="BH192" s="112">
        <f>IF(U192="zníž. prenesená",N192,0)</f>
        <v>0</v>
      </c>
      <c r="BI192" s="112">
        <f>IF(U192="nulová",N192,0)</f>
        <v>0</v>
      </c>
      <c r="BJ192" s="20" t="s">
        <v>130</v>
      </c>
      <c r="BK192" s="178">
        <f>ROUND(L192*K192,3)</f>
        <v>0</v>
      </c>
      <c r="BL192" s="20" t="s">
        <v>309</v>
      </c>
      <c r="BM192" s="20" t="s">
        <v>327</v>
      </c>
    </row>
    <row r="193" spans="2:63" s="1" customFormat="1" ht="49.9" customHeight="1">
      <c r="B193" s="37"/>
      <c r="C193" s="38"/>
      <c r="D193" s="161" t="s">
        <v>328</v>
      </c>
      <c r="E193" s="38"/>
      <c r="F193" s="38"/>
      <c r="G193" s="38"/>
      <c r="H193" s="38"/>
      <c r="I193" s="38"/>
      <c r="J193" s="38"/>
      <c r="K193" s="38"/>
      <c r="L193" s="38"/>
      <c r="M193" s="38"/>
      <c r="N193" s="297">
        <f>BK193</f>
        <v>0</v>
      </c>
      <c r="O193" s="298"/>
      <c r="P193" s="298"/>
      <c r="Q193" s="298"/>
      <c r="R193" s="39"/>
      <c r="T193" s="150"/>
      <c r="U193" s="58"/>
      <c r="V193" s="58"/>
      <c r="W193" s="58"/>
      <c r="X193" s="58"/>
      <c r="Y193" s="58"/>
      <c r="Z193" s="58"/>
      <c r="AA193" s="60"/>
      <c r="AT193" s="20" t="s">
        <v>76</v>
      </c>
      <c r="AU193" s="20" t="s">
        <v>77</v>
      </c>
      <c r="AY193" s="20" t="s">
        <v>329</v>
      </c>
      <c r="BK193" s="178">
        <v>0</v>
      </c>
    </row>
    <row r="194" spans="2:63" s="1" customFormat="1" ht="6.95" customHeight="1">
      <c r="B194" s="61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3"/>
    </row>
  </sheetData>
  <sheetProtection password="CC35" sheet="1" objects="1" scenarios="1" formatCells="0" formatColumns="0" formatRows="0" sort="0" autoFilter="0"/>
  <mergeCells count="217">
    <mergeCell ref="N193:Q193"/>
    <mergeCell ref="H1:K1"/>
    <mergeCell ref="S2:AC2"/>
    <mergeCell ref="F191:I191"/>
    <mergeCell ref="L191:M191"/>
    <mergeCell ref="N191:Q191"/>
    <mergeCell ref="F192:I192"/>
    <mergeCell ref="L192:M192"/>
    <mergeCell ref="N192:Q192"/>
    <mergeCell ref="N124:Q124"/>
    <mergeCell ref="N125:Q125"/>
    <mergeCell ref="N126:Q126"/>
    <mergeCell ref="N131:Q131"/>
    <mergeCell ref="N139:Q139"/>
    <mergeCell ref="N140:Q140"/>
    <mergeCell ref="N162:Q162"/>
    <mergeCell ref="N184:Q184"/>
    <mergeCell ref="N186:Q186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82:I182"/>
    <mergeCell ref="L182:M182"/>
    <mergeCell ref="N182:Q182"/>
    <mergeCell ref="F183:I183"/>
    <mergeCell ref="L183:M183"/>
    <mergeCell ref="N183:Q183"/>
    <mergeCell ref="F185:I185"/>
    <mergeCell ref="L185:M185"/>
    <mergeCell ref="N185:Q185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68:I168"/>
    <mergeCell ref="L168:M168"/>
    <mergeCell ref="N168:Q168"/>
    <mergeCell ref="F169:I169"/>
    <mergeCell ref="L169:M169"/>
    <mergeCell ref="N169:Q169"/>
    <mergeCell ref="F170:I170"/>
    <mergeCell ref="F171:I171"/>
    <mergeCell ref="F172:I172"/>
    <mergeCell ref="F163:I163"/>
    <mergeCell ref="L163:M163"/>
    <mergeCell ref="N163:Q163"/>
    <mergeCell ref="F164:I164"/>
    <mergeCell ref="F165:I165"/>
    <mergeCell ref="F166:I166"/>
    <mergeCell ref="L166:M166"/>
    <mergeCell ref="N166:Q166"/>
    <mergeCell ref="F167:I167"/>
    <mergeCell ref="L167:M167"/>
    <mergeCell ref="N167:Q167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4:I154"/>
    <mergeCell ref="L154:M154"/>
    <mergeCell ref="N154:Q154"/>
    <mergeCell ref="F155:I155"/>
    <mergeCell ref="L155:M155"/>
    <mergeCell ref="N155:Q155"/>
    <mergeCell ref="F156:I156"/>
    <mergeCell ref="F157:I157"/>
    <mergeCell ref="F158:I158"/>
    <mergeCell ref="L158:M158"/>
    <mergeCell ref="N158:Q158"/>
    <mergeCell ref="F149:I149"/>
    <mergeCell ref="F150:I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2:I142"/>
    <mergeCell ref="F143:I143"/>
    <mergeCell ref="F144:I144"/>
    <mergeCell ref="L144:M144"/>
    <mergeCell ref="N144:Q144"/>
    <mergeCell ref="F145:I145"/>
    <mergeCell ref="F146:I146"/>
    <mergeCell ref="F147:I147"/>
    <mergeCell ref="F148:I148"/>
    <mergeCell ref="F136:I136"/>
    <mergeCell ref="F137:I137"/>
    <mergeCell ref="L137:M137"/>
    <mergeCell ref="N137:Q137"/>
    <mergeCell ref="F138:I138"/>
    <mergeCell ref="L138:M138"/>
    <mergeCell ref="N138:Q138"/>
    <mergeCell ref="F141:I141"/>
    <mergeCell ref="L141:M141"/>
    <mergeCell ref="N141:Q141"/>
    <mergeCell ref="F130:I130"/>
    <mergeCell ref="F132:I132"/>
    <mergeCell ref="L132:M132"/>
    <mergeCell ref="N132:Q132"/>
    <mergeCell ref="F133:I133"/>
    <mergeCell ref="L133:M133"/>
    <mergeCell ref="N133:Q133"/>
    <mergeCell ref="F134:I134"/>
    <mergeCell ref="F135:I135"/>
    <mergeCell ref="M121:Q121"/>
    <mergeCell ref="F123:I123"/>
    <mergeCell ref="L123:M123"/>
    <mergeCell ref="N123:Q123"/>
    <mergeCell ref="F127:I127"/>
    <mergeCell ref="L127:M127"/>
    <mergeCell ref="N127:Q127"/>
    <mergeCell ref="F128:I128"/>
    <mergeCell ref="F129:I129"/>
    <mergeCell ref="D104:H104"/>
    <mergeCell ref="N104:Q104"/>
    <mergeCell ref="N105:Q105"/>
    <mergeCell ref="L107:Q107"/>
    <mergeCell ref="C113:Q113"/>
    <mergeCell ref="F115:P115"/>
    <mergeCell ref="F116:P116"/>
    <mergeCell ref="M118:P118"/>
    <mergeCell ref="M120:Q120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ácia rozpočtu"/>
    <hyperlink ref="L1" location="C123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1"/>
      <c r="B1" s="14"/>
      <c r="C1" s="14"/>
      <c r="D1" s="15" t="s">
        <v>1</v>
      </c>
      <c r="E1" s="14"/>
      <c r="F1" s="16" t="s">
        <v>102</v>
      </c>
      <c r="G1" s="16"/>
      <c r="H1" s="301" t="s">
        <v>103</v>
      </c>
      <c r="I1" s="301"/>
      <c r="J1" s="301"/>
      <c r="K1" s="301"/>
      <c r="L1" s="16" t="s">
        <v>104</v>
      </c>
      <c r="M1" s="14"/>
      <c r="N1" s="14"/>
      <c r="O1" s="15" t="s">
        <v>105</v>
      </c>
      <c r="P1" s="14"/>
      <c r="Q1" s="14"/>
      <c r="R1" s="14"/>
      <c r="S1" s="16" t="s">
        <v>106</v>
      </c>
      <c r="T1" s="16"/>
      <c r="U1" s="121"/>
      <c r="V1" s="121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07" t="s">
        <v>7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S2" s="252" t="s">
        <v>8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20" t="s">
        <v>89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77</v>
      </c>
    </row>
    <row r="4" spans="1:66" ht="36.950000000000003" customHeight="1">
      <c r="B4" s="24"/>
      <c r="C4" s="209" t="s">
        <v>107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5"/>
      <c r="T4" s="26" t="s">
        <v>12</v>
      </c>
      <c r="AT4" s="20" t="s">
        <v>6</v>
      </c>
    </row>
    <row r="5" spans="1:66" ht="6.95" customHeight="1">
      <c r="B5" s="2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5"/>
    </row>
    <row r="6" spans="1:66" ht="25.35" customHeight="1">
      <c r="B6" s="24"/>
      <c r="C6" s="28"/>
      <c r="D6" s="32" t="s">
        <v>17</v>
      </c>
      <c r="E6" s="28"/>
      <c r="F6" s="254" t="str">
        <f>'Rekapitulácia stavby'!K6</f>
        <v>Rekonštrukcia domu smútku Dolný Badín-havarijný stav</v>
      </c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8"/>
      <c r="R6" s="25"/>
    </row>
    <row r="7" spans="1:66" s="1" customFormat="1" ht="32.85" customHeight="1">
      <c r="B7" s="37"/>
      <c r="C7" s="38"/>
      <c r="D7" s="31" t="s">
        <v>108</v>
      </c>
      <c r="E7" s="38"/>
      <c r="F7" s="215" t="s">
        <v>330</v>
      </c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38"/>
      <c r="R7" s="39"/>
    </row>
    <row r="8" spans="1:66" s="1" customFormat="1" ht="14.45" customHeight="1">
      <c r="B8" s="37"/>
      <c r="C8" s="38"/>
      <c r="D8" s="32" t="s">
        <v>19</v>
      </c>
      <c r="E8" s="38"/>
      <c r="F8" s="30" t="s">
        <v>20</v>
      </c>
      <c r="G8" s="38"/>
      <c r="H8" s="38"/>
      <c r="I8" s="38"/>
      <c r="J8" s="38"/>
      <c r="K8" s="38"/>
      <c r="L8" s="38"/>
      <c r="M8" s="32" t="s">
        <v>21</v>
      </c>
      <c r="N8" s="38"/>
      <c r="O8" s="30" t="s">
        <v>20</v>
      </c>
      <c r="P8" s="38"/>
      <c r="Q8" s="38"/>
      <c r="R8" s="39"/>
    </row>
    <row r="9" spans="1:66" s="1" customFormat="1" ht="14.45" customHeight="1">
      <c r="B9" s="37"/>
      <c r="C9" s="38"/>
      <c r="D9" s="32" t="s">
        <v>22</v>
      </c>
      <c r="E9" s="38"/>
      <c r="F9" s="30" t="s">
        <v>23</v>
      </c>
      <c r="G9" s="38"/>
      <c r="H9" s="38"/>
      <c r="I9" s="38"/>
      <c r="J9" s="38"/>
      <c r="K9" s="38"/>
      <c r="L9" s="38"/>
      <c r="M9" s="32" t="s">
        <v>24</v>
      </c>
      <c r="N9" s="38"/>
      <c r="O9" s="257" t="str">
        <f>'Rekapitulácia stavby'!AN8</f>
        <v>22. 3. 2018</v>
      </c>
      <c r="P9" s="258"/>
      <c r="Q9" s="38"/>
      <c r="R9" s="39"/>
    </row>
    <row r="10" spans="1:66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1:66" s="1" customFormat="1" ht="14.45" customHeight="1">
      <c r="B11" s="37"/>
      <c r="C11" s="38"/>
      <c r="D11" s="32" t="s">
        <v>26</v>
      </c>
      <c r="E11" s="38"/>
      <c r="F11" s="38"/>
      <c r="G11" s="38"/>
      <c r="H11" s="38"/>
      <c r="I11" s="38"/>
      <c r="J11" s="38"/>
      <c r="K11" s="38"/>
      <c r="L11" s="38"/>
      <c r="M11" s="32" t="s">
        <v>27</v>
      </c>
      <c r="N11" s="38"/>
      <c r="O11" s="213" t="s">
        <v>20</v>
      </c>
      <c r="P11" s="213"/>
      <c r="Q11" s="38"/>
      <c r="R11" s="39"/>
    </row>
    <row r="12" spans="1:66" s="1" customFormat="1" ht="18" customHeight="1">
      <c r="B12" s="37"/>
      <c r="C12" s="38"/>
      <c r="D12" s="38"/>
      <c r="E12" s="30" t="s">
        <v>110</v>
      </c>
      <c r="F12" s="38"/>
      <c r="G12" s="38"/>
      <c r="H12" s="38"/>
      <c r="I12" s="38"/>
      <c r="J12" s="38"/>
      <c r="K12" s="38"/>
      <c r="L12" s="38"/>
      <c r="M12" s="32" t="s">
        <v>29</v>
      </c>
      <c r="N12" s="38"/>
      <c r="O12" s="213" t="s">
        <v>20</v>
      </c>
      <c r="P12" s="213"/>
      <c r="Q12" s="38"/>
      <c r="R12" s="39"/>
    </row>
    <row r="13" spans="1:66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1:66" s="1" customFormat="1" ht="14.45" customHeight="1">
      <c r="B14" s="37"/>
      <c r="C14" s="38"/>
      <c r="D14" s="32" t="s">
        <v>30</v>
      </c>
      <c r="E14" s="38"/>
      <c r="F14" s="38"/>
      <c r="G14" s="38"/>
      <c r="H14" s="38"/>
      <c r="I14" s="38"/>
      <c r="J14" s="38"/>
      <c r="K14" s="38"/>
      <c r="L14" s="38"/>
      <c r="M14" s="32" t="s">
        <v>27</v>
      </c>
      <c r="N14" s="38"/>
      <c r="O14" s="259" t="s">
        <v>20</v>
      </c>
      <c r="P14" s="213"/>
      <c r="Q14" s="38"/>
      <c r="R14" s="39"/>
    </row>
    <row r="15" spans="1:66" s="1" customFormat="1" ht="18" customHeight="1">
      <c r="B15" s="37"/>
      <c r="C15" s="38"/>
      <c r="D15" s="38"/>
      <c r="E15" s="259" t="s">
        <v>111</v>
      </c>
      <c r="F15" s="260"/>
      <c r="G15" s="260"/>
      <c r="H15" s="260"/>
      <c r="I15" s="260"/>
      <c r="J15" s="260"/>
      <c r="K15" s="260"/>
      <c r="L15" s="260"/>
      <c r="M15" s="32" t="s">
        <v>29</v>
      </c>
      <c r="N15" s="38"/>
      <c r="O15" s="259" t="s">
        <v>20</v>
      </c>
      <c r="P15" s="213"/>
      <c r="Q15" s="38"/>
      <c r="R15" s="39"/>
    </row>
    <row r="16" spans="1:66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2" t="s">
        <v>32</v>
      </c>
      <c r="E17" s="38"/>
      <c r="F17" s="38"/>
      <c r="G17" s="38"/>
      <c r="H17" s="38"/>
      <c r="I17" s="38"/>
      <c r="J17" s="38"/>
      <c r="K17" s="38"/>
      <c r="L17" s="38"/>
      <c r="M17" s="32" t="s">
        <v>27</v>
      </c>
      <c r="N17" s="38"/>
      <c r="O17" s="213" t="s">
        <v>20</v>
      </c>
      <c r="P17" s="213"/>
      <c r="Q17" s="38"/>
      <c r="R17" s="39"/>
    </row>
    <row r="18" spans="2:18" s="1" customFormat="1" ht="18" customHeight="1">
      <c r="B18" s="37"/>
      <c r="C18" s="38"/>
      <c r="D18" s="38"/>
      <c r="E18" s="30" t="s">
        <v>33</v>
      </c>
      <c r="F18" s="38"/>
      <c r="G18" s="38"/>
      <c r="H18" s="38"/>
      <c r="I18" s="38"/>
      <c r="J18" s="38"/>
      <c r="K18" s="38"/>
      <c r="L18" s="38"/>
      <c r="M18" s="32" t="s">
        <v>29</v>
      </c>
      <c r="N18" s="38"/>
      <c r="O18" s="213" t="s">
        <v>20</v>
      </c>
      <c r="P18" s="213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2" t="s">
        <v>36</v>
      </c>
      <c r="E20" s="38"/>
      <c r="F20" s="38"/>
      <c r="G20" s="38"/>
      <c r="H20" s="38"/>
      <c r="I20" s="38"/>
      <c r="J20" s="38"/>
      <c r="K20" s="38"/>
      <c r="L20" s="38"/>
      <c r="M20" s="32" t="s">
        <v>27</v>
      </c>
      <c r="N20" s="38"/>
      <c r="O20" s="213" t="str">
        <f>IF('Rekapitulácia stavby'!AN19="","",'Rekapitulácia stavby'!AN19)</f>
        <v/>
      </c>
      <c r="P20" s="213"/>
      <c r="Q20" s="38"/>
      <c r="R20" s="39"/>
    </row>
    <row r="21" spans="2:18" s="1" customFormat="1" ht="18" customHeight="1">
      <c r="B21" s="37"/>
      <c r="C21" s="38"/>
      <c r="D21" s="38"/>
      <c r="E21" s="30" t="str">
        <f>IF('Rekapitulácia stavby'!E20="","",'Rekapitulácia stavby'!E20)</f>
        <v xml:space="preserve"> </v>
      </c>
      <c r="F21" s="38"/>
      <c r="G21" s="38"/>
      <c r="H21" s="38"/>
      <c r="I21" s="38"/>
      <c r="J21" s="38"/>
      <c r="K21" s="38"/>
      <c r="L21" s="38"/>
      <c r="M21" s="32" t="s">
        <v>29</v>
      </c>
      <c r="N21" s="38"/>
      <c r="O21" s="213" t="str">
        <f>IF('Rekapitulácia stavby'!AN20="","",'Rekapitulácia stavby'!AN20)</f>
        <v/>
      </c>
      <c r="P21" s="213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2" t="s">
        <v>37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22.5" customHeight="1">
      <c r="B24" s="37"/>
      <c r="C24" s="38"/>
      <c r="D24" s="38"/>
      <c r="E24" s="218" t="s">
        <v>20</v>
      </c>
      <c r="F24" s="218"/>
      <c r="G24" s="218"/>
      <c r="H24" s="218"/>
      <c r="I24" s="218"/>
      <c r="J24" s="218"/>
      <c r="K24" s="218"/>
      <c r="L24" s="218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22" t="s">
        <v>112</v>
      </c>
      <c r="E27" s="38"/>
      <c r="F27" s="38"/>
      <c r="G27" s="38"/>
      <c r="H27" s="38"/>
      <c r="I27" s="38"/>
      <c r="J27" s="38"/>
      <c r="K27" s="38"/>
      <c r="L27" s="38"/>
      <c r="M27" s="219">
        <f>N88</f>
        <v>0</v>
      </c>
      <c r="N27" s="219"/>
      <c r="O27" s="219"/>
      <c r="P27" s="219"/>
      <c r="Q27" s="38"/>
      <c r="R27" s="39"/>
    </row>
    <row r="28" spans="2:18" s="1" customFormat="1" ht="14.45" customHeight="1">
      <c r="B28" s="37"/>
      <c r="C28" s="38"/>
      <c r="D28" s="36" t="s">
        <v>96</v>
      </c>
      <c r="E28" s="38"/>
      <c r="F28" s="38"/>
      <c r="G28" s="38"/>
      <c r="H28" s="38"/>
      <c r="I28" s="38"/>
      <c r="J28" s="38"/>
      <c r="K28" s="38"/>
      <c r="L28" s="38"/>
      <c r="M28" s="219">
        <f>N96</f>
        <v>0</v>
      </c>
      <c r="N28" s="219"/>
      <c r="O28" s="219"/>
      <c r="P28" s="219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23" t="s">
        <v>40</v>
      </c>
      <c r="E30" s="38"/>
      <c r="F30" s="38"/>
      <c r="G30" s="38"/>
      <c r="H30" s="38"/>
      <c r="I30" s="38"/>
      <c r="J30" s="38"/>
      <c r="K30" s="38"/>
      <c r="L30" s="38"/>
      <c r="M30" s="261">
        <f>ROUND(M27+M28,2)</f>
        <v>0</v>
      </c>
      <c r="N30" s="256"/>
      <c r="O30" s="256"/>
      <c r="P30" s="256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41</v>
      </c>
      <c r="E32" s="44" t="s">
        <v>42</v>
      </c>
      <c r="F32" s="45">
        <v>0.2</v>
      </c>
      <c r="G32" s="124" t="s">
        <v>43</v>
      </c>
      <c r="H32" s="262">
        <f>(SUM(BE96:BE103)+SUM(BE121:BE152))</f>
        <v>0</v>
      </c>
      <c r="I32" s="256"/>
      <c r="J32" s="256"/>
      <c r="K32" s="38"/>
      <c r="L32" s="38"/>
      <c r="M32" s="262">
        <f>ROUND((SUM(BE96:BE103)+SUM(BE121:BE152)), 2)*F32</f>
        <v>0</v>
      </c>
      <c r="N32" s="256"/>
      <c r="O32" s="256"/>
      <c r="P32" s="256"/>
      <c r="Q32" s="38"/>
      <c r="R32" s="39"/>
    </row>
    <row r="33" spans="2:18" s="1" customFormat="1" ht="14.45" customHeight="1">
      <c r="B33" s="37"/>
      <c r="C33" s="38"/>
      <c r="D33" s="38"/>
      <c r="E33" s="44" t="s">
        <v>44</v>
      </c>
      <c r="F33" s="45">
        <v>0.2</v>
      </c>
      <c r="G33" s="124" t="s">
        <v>43</v>
      </c>
      <c r="H33" s="262">
        <f>(SUM(BF96:BF103)+SUM(BF121:BF152))</f>
        <v>0</v>
      </c>
      <c r="I33" s="256"/>
      <c r="J33" s="256"/>
      <c r="K33" s="38"/>
      <c r="L33" s="38"/>
      <c r="M33" s="262">
        <f>ROUND((SUM(BF96:BF103)+SUM(BF121:BF152)), 2)*F33</f>
        <v>0</v>
      </c>
      <c r="N33" s="256"/>
      <c r="O33" s="256"/>
      <c r="P33" s="256"/>
      <c r="Q33" s="38"/>
      <c r="R33" s="39"/>
    </row>
    <row r="34" spans="2:18" s="1" customFormat="1" ht="14.45" hidden="1" customHeight="1">
      <c r="B34" s="37"/>
      <c r="C34" s="38"/>
      <c r="D34" s="38"/>
      <c r="E34" s="44" t="s">
        <v>45</v>
      </c>
      <c r="F34" s="45">
        <v>0.2</v>
      </c>
      <c r="G34" s="124" t="s">
        <v>43</v>
      </c>
      <c r="H34" s="262">
        <f>(SUM(BG96:BG103)+SUM(BG121:BG152))</f>
        <v>0</v>
      </c>
      <c r="I34" s="256"/>
      <c r="J34" s="256"/>
      <c r="K34" s="38"/>
      <c r="L34" s="38"/>
      <c r="M34" s="262">
        <v>0</v>
      </c>
      <c r="N34" s="256"/>
      <c r="O34" s="256"/>
      <c r="P34" s="256"/>
      <c r="Q34" s="38"/>
      <c r="R34" s="39"/>
    </row>
    <row r="35" spans="2:18" s="1" customFormat="1" ht="14.45" hidden="1" customHeight="1">
      <c r="B35" s="37"/>
      <c r="C35" s="38"/>
      <c r="D35" s="38"/>
      <c r="E35" s="44" t="s">
        <v>46</v>
      </c>
      <c r="F35" s="45">
        <v>0.2</v>
      </c>
      <c r="G35" s="124" t="s">
        <v>43</v>
      </c>
      <c r="H35" s="262">
        <f>(SUM(BH96:BH103)+SUM(BH121:BH152))</f>
        <v>0</v>
      </c>
      <c r="I35" s="256"/>
      <c r="J35" s="256"/>
      <c r="K35" s="38"/>
      <c r="L35" s="38"/>
      <c r="M35" s="262">
        <v>0</v>
      </c>
      <c r="N35" s="256"/>
      <c r="O35" s="256"/>
      <c r="P35" s="256"/>
      <c r="Q35" s="38"/>
      <c r="R35" s="39"/>
    </row>
    <row r="36" spans="2:18" s="1" customFormat="1" ht="14.45" hidden="1" customHeight="1">
      <c r="B36" s="37"/>
      <c r="C36" s="38"/>
      <c r="D36" s="38"/>
      <c r="E36" s="44" t="s">
        <v>47</v>
      </c>
      <c r="F36" s="45">
        <v>0</v>
      </c>
      <c r="G36" s="124" t="s">
        <v>43</v>
      </c>
      <c r="H36" s="262">
        <f>(SUM(BI96:BI103)+SUM(BI121:BI152))</f>
        <v>0</v>
      </c>
      <c r="I36" s="256"/>
      <c r="J36" s="256"/>
      <c r="K36" s="38"/>
      <c r="L36" s="38"/>
      <c r="M36" s="262">
        <v>0</v>
      </c>
      <c r="N36" s="256"/>
      <c r="O36" s="256"/>
      <c r="P36" s="256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20"/>
      <c r="D38" s="125" t="s">
        <v>48</v>
      </c>
      <c r="E38" s="81"/>
      <c r="F38" s="81"/>
      <c r="G38" s="126" t="s">
        <v>49</v>
      </c>
      <c r="H38" s="127" t="s">
        <v>50</v>
      </c>
      <c r="I38" s="81"/>
      <c r="J38" s="81"/>
      <c r="K38" s="81"/>
      <c r="L38" s="263">
        <f>SUM(M30:M36)</f>
        <v>0</v>
      </c>
      <c r="M38" s="263"/>
      <c r="N38" s="263"/>
      <c r="O38" s="263"/>
      <c r="P38" s="264"/>
      <c r="Q38" s="120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3.5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5"/>
    </row>
    <row r="42" spans="2:18" ht="13.5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5"/>
    </row>
    <row r="43" spans="2:18" ht="13.5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5"/>
    </row>
    <row r="44" spans="2:18" ht="13.5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5"/>
    </row>
    <row r="45" spans="2:18" ht="13.5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5"/>
    </row>
    <row r="46" spans="2:18" ht="13.5">
      <c r="B46" s="2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5"/>
    </row>
    <row r="47" spans="2:18" ht="13.5">
      <c r="B47" s="2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5"/>
    </row>
    <row r="48" spans="2:18" ht="13.5">
      <c r="B48" s="2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5"/>
    </row>
    <row r="49" spans="2:18" ht="13.5">
      <c r="B49" s="24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5"/>
    </row>
    <row r="50" spans="2:18" s="1" customFormat="1">
      <c r="B50" s="37"/>
      <c r="C50" s="38"/>
      <c r="D50" s="52" t="s">
        <v>51</v>
      </c>
      <c r="E50" s="53"/>
      <c r="F50" s="53"/>
      <c r="G50" s="53"/>
      <c r="H50" s="54"/>
      <c r="I50" s="38"/>
      <c r="J50" s="52" t="s">
        <v>52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4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5"/>
    </row>
    <row r="52" spans="2:18" ht="13.5">
      <c r="B52" s="24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5"/>
    </row>
    <row r="53" spans="2:18" ht="13.5">
      <c r="B53" s="24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5"/>
    </row>
    <row r="54" spans="2:18" ht="13.5">
      <c r="B54" s="24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5"/>
    </row>
    <row r="55" spans="2:18" ht="13.5">
      <c r="B55" s="24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5"/>
    </row>
    <row r="56" spans="2:18" ht="13.5">
      <c r="B56" s="24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5"/>
    </row>
    <row r="57" spans="2:18" ht="13.5">
      <c r="B57" s="24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5"/>
    </row>
    <row r="58" spans="2:18" ht="13.5">
      <c r="B58" s="24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5"/>
    </row>
    <row r="59" spans="2:18" s="1" customFormat="1">
      <c r="B59" s="37"/>
      <c r="C59" s="38"/>
      <c r="D59" s="57" t="s">
        <v>53</v>
      </c>
      <c r="E59" s="58"/>
      <c r="F59" s="58"/>
      <c r="G59" s="59" t="s">
        <v>54</v>
      </c>
      <c r="H59" s="60"/>
      <c r="I59" s="38"/>
      <c r="J59" s="57" t="s">
        <v>53</v>
      </c>
      <c r="K59" s="58"/>
      <c r="L59" s="58"/>
      <c r="M59" s="58"/>
      <c r="N59" s="59" t="s">
        <v>54</v>
      </c>
      <c r="O59" s="58"/>
      <c r="P59" s="60"/>
      <c r="Q59" s="38"/>
      <c r="R59" s="39"/>
    </row>
    <row r="60" spans="2:18" ht="13.5">
      <c r="B60" s="24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5"/>
    </row>
    <row r="61" spans="2:18" s="1" customFormat="1">
      <c r="B61" s="37"/>
      <c r="C61" s="38"/>
      <c r="D61" s="52" t="s">
        <v>55</v>
      </c>
      <c r="E61" s="53"/>
      <c r="F61" s="53"/>
      <c r="G61" s="53"/>
      <c r="H61" s="54"/>
      <c r="I61" s="38"/>
      <c r="J61" s="52" t="s">
        <v>56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4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5"/>
    </row>
    <row r="63" spans="2:18" ht="13.5">
      <c r="B63" s="24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5"/>
    </row>
    <row r="64" spans="2:18" ht="13.5">
      <c r="B64" s="24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5"/>
    </row>
    <row r="65" spans="2:21" ht="13.5">
      <c r="B65" s="24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5"/>
    </row>
    <row r="66" spans="2:21" ht="13.5">
      <c r="B66" s="24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5"/>
    </row>
    <row r="67" spans="2:21" ht="13.5">
      <c r="B67" s="24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5"/>
    </row>
    <row r="68" spans="2:21" ht="13.5">
      <c r="B68" s="24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5"/>
    </row>
    <row r="69" spans="2:21" ht="13.5">
      <c r="B69" s="24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5"/>
    </row>
    <row r="70" spans="2:21" s="1" customFormat="1">
      <c r="B70" s="37"/>
      <c r="C70" s="38"/>
      <c r="D70" s="57" t="s">
        <v>53</v>
      </c>
      <c r="E70" s="58"/>
      <c r="F70" s="58"/>
      <c r="G70" s="59" t="s">
        <v>54</v>
      </c>
      <c r="H70" s="60"/>
      <c r="I70" s="38"/>
      <c r="J70" s="57" t="s">
        <v>53</v>
      </c>
      <c r="K70" s="58"/>
      <c r="L70" s="58"/>
      <c r="M70" s="58"/>
      <c r="N70" s="59" t="s">
        <v>54</v>
      </c>
      <c r="O70" s="58"/>
      <c r="P70" s="60"/>
      <c r="Q70" s="38"/>
      <c r="R70" s="39"/>
    </row>
    <row r="71" spans="2:21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21" s="1" customFormat="1" ht="6.95" customHeight="1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30"/>
    </row>
    <row r="76" spans="2:21" s="1" customFormat="1" ht="36.950000000000003" customHeight="1">
      <c r="B76" s="37"/>
      <c r="C76" s="209" t="s">
        <v>113</v>
      </c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39"/>
      <c r="T76" s="131"/>
      <c r="U76" s="131"/>
    </row>
    <row r="77" spans="2:21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31"/>
      <c r="U77" s="131"/>
    </row>
    <row r="78" spans="2:21" s="1" customFormat="1" ht="30" customHeight="1">
      <c r="B78" s="37"/>
      <c r="C78" s="32" t="s">
        <v>17</v>
      </c>
      <c r="D78" s="38"/>
      <c r="E78" s="38"/>
      <c r="F78" s="254" t="str">
        <f>F6</f>
        <v>Rekonštrukcia domu smútku Dolný Badín-havarijný stav</v>
      </c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38"/>
      <c r="R78" s="39"/>
      <c r="T78" s="131"/>
      <c r="U78" s="131"/>
    </row>
    <row r="79" spans="2:21" s="1" customFormat="1" ht="36.950000000000003" customHeight="1">
      <c r="B79" s="37"/>
      <c r="C79" s="71" t="s">
        <v>108</v>
      </c>
      <c r="D79" s="38"/>
      <c r="E79" s="38"/>
      <c r="F79" s="229" t="str">
        <f>F7</f>
        <v>02 - Obvodový plášť</v>
      </c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38"/>
      <c r="R79" s="39"/>
      <c r="T79" s="131"/>
      <c r="U79" s="131"/>
    </row>
    <row r="80" spans="2:21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  <c r="T80" s="131"/>
      <c r="U80" s="131"/>
    </row>
    <row r="81" spans="2:47" s="1" customFormat="1" ht="18" customHeight="1">
      <c r="B81" s="37"/>
      <c r="C81" s="32" t="s">
        <v>22</v>
      </c>
      <c r="D81" s="38"/>
      <c r="E81" s="38"/>
      <c r="F81" s="30" t="str">
        <f>F9</f>
        <v xml:space="preserve"> </v>
      </c>
      <c r="G81" s="38"/>
      <c r="H81" s="38"/>
      <c r="I81" s="38"/>
      <c r="J81" s="38"/>
      <c r="K81" s="32" t="s">
        <v>24</v>
      </c>
      <c r="L81" s="38"/>
      <c r="M81" s="258" t="str">
        <f>IF(O9="","",O9)</f>
        <v>22. 3. 2018</v>
      </c>
      <c r="N81" s="258"/>
      <c r="O81" s="258"/>
      <c r="P81" s="258"/>
      <c r="Q81" s="38"/>
      <c r="R81" s="39"/>
      <c r="T81" s="131"/>
      <c r="U81" s="131"/>
    </row>
    <row r="82" spans="2:47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T82" s="131"/>
      <c r="U82" s="131"/>
    </row>
    <row r="83" spans="2:47" s="1" customFormat="1">
      <c r="B83" s="37"/>
      <c r="C83" s="32" t="s">
        <v>26</v>
      </c>
      <c r="D83" s="38"/>
      <c r="E83" s="38"/>
      <c r="F83" s="30" t="str">
        <f>E12</f>
        <v>Obec Dolný Badín 16, 962 51 Dolný Badín</v>
      </c>
      <c r="G83" s="38"/>
      <c r="H83" s="38"/>
      <c r="I83" s="38"/>
      <c r="J83" s="38"/>
      <c r="K83" s="32" t="s">
        <v>32</v>
      </c>
      <c r="L83" s="38"/>
      <c r="M83" s="213" t="str">
        <f>E18</f>
        <v xml:space="preserve">Ing.Stanislava Miková,projekt.pozemných stavieb </v>
      </c>
      <c r="N83" s="213"/>
      <c r="O83" s="213"/>
      <c r="P83" s="213"/>
      <c r="Q83" s="213"/>
      <c r="R83" s="39"/>
      <c r="T83" s="131"/>
      <c r="U83" s="131"/>
    </row>
    <row r="84" spans="2:47" s="1" customFormat="1" ht="14.45" customHeight="1">
      <c r="B84" s="37"/>
      <c r="C84" s="32" t="s">
        <v>30</v>
      </c>
      <c r="D84" s="38"/>
      <c r="E84" s="38"/>
      <c r="F84" s="30" t="str">
        <f>IF(E15="","",E15)</f>
        <v>Neurčený</v>
      </c>
      <c r="G84" s="38"/>
      <c r="H84" s="38"/>
      <c r="I84" s="38"/>
      <c r="J84" s="38"/>
      <c r="K84" s="32" t="s">
        <v>36</v>
      </c>
      <c r="L84" s="38"/>
      <c r="M84" s="213" t="str">
        <f>E21</f>
        <v xml:space="preserve"> </v>
      </c>
      <c r="N84" s="213"/>
      <c r="O84" s="213"/>
      <c r="P84" s="213"/>
      <c r="Q84" s="213"/>
      <c r="R84" s="39"/>
      <c r="T84" s="131"/>
      <c r="U84" s="131"/>
    </row>
    <row r="85" spans="2:47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  <c r="T85" s="131"/>
      <c r="U85" s="131"/>
    </row>
    <row r="86" spans="2:47" s="1" customFormat="1" ht="29.25" customHeight="1">
      <c r="B86" s="37"/>
      <c r="C86" s="265" t="s">
        <v>114</v>
      </c>
      <c r="D86" s="266"/>
      <c r="E86" s="266"/>
      <c r="F86" s="266"/>
      <c r="G86" s="266"/>
      <c r="H86" s="120"/>
      <c r="I86" s="120"/>
      <c r="J86" s="120"/>
      <c r="K86" s="120"/>
      <c r="L86" s="120"/>
      <c r="M86" s="120"/>
      <c r="N86" s="265" t="s">
        <v>115</v>
      </c>
      <c r="O86" s="266"/>
      <c r="P86" s="266"/>
      <c r="Q86" s="266"/>
      <c r="R86" s="39"/>
      <c r="T86" s="131"/>
      <c r="U86" s="131"/>
    </row>
    <row r="87" spans="2:47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  <c r="T87" s="131"/>
      <c r="U87" s="131"/>
    </row>
    <row r="88" spans="2:47" s="1" customFormat="1" ht="29.25" customHeight="1">
      <c r="B88" s="37"/>
      <c r="C88" s="132" t="s">
        <v>116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50">
        <f>N121</f>
        <v>0</v>
      </c>
      <c r="O88" s="267"/>
      <c r="P88" s="267"/>
      <c r="Q88" s="267"/>
      <c r="R88" s="39"/>
      <c r="T88" s="131"/>
      <c r="U88" s="131"/>
      <c r="AU88" s="20" t="s">
        <v>117</v>
      </c>
    </row>
    <row r="89" spans="2:47" s="6" customFormat="1" ht="24.95" customHeight="1">
      <c r="B89" s="133"/>
      <c r="C89" s="134"/>
      <c r="D89" s="135" t="s">
        <v>118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68">
        <f>N122</f>
        <v>0</v>
      </c>
      <c r="O89" s="269"/>
      <c r="P89" s="269"/>
      <c r="Q89" s="269"/>
      <c r="R89" s="136"/>
      <c r="T89" s="137"/>
      <c r="U89" s="137"/>
    </row>
    <row r="90" spans="2:47" s="7" customFormat="1" ht="19.899999999999999" customHeight="1">
      <c r="B90" s="138"/>
      <c r="C90" s="139"/>
      <c r="D90" s="108" t="s">
        <v>331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46">
        <f>N123</f>
        <v>0</v>
      </c>
      <c r="O90" s="270"/>
      <c r="P90" s="270"/>
      <c r="Q90" s="270"/>
      <c r="R90" s="140"/>
      <c r="T90" s="141"/>
      <c r="U90" s="141"/>
    </row>
    <row r="91" spans="2:47" s="7" customFormat="1" ht="19.899999999999999" customHeight="1">
      <c r="B91" s="138"/>
      <c r="C91" s="139"/>
      <c r="D91" s="108" t="s">
        <v>332</v>
      </c>
      <c r="E91" s="139"/>
      <c r="F91" s="139"/>
      <c r="G91" s="139"/>
      <c r="H91" s="139"/>
      <c r="I91" s="139"/>
      <c r="J91" s="139"/>
      <c r="K91" s="139"/>
      <c r="L91" s="139"/>
      <c r="M91" s="139"/>
      <c r="N91" s="246">
        <f>N138</f>
        <v>0</v>
      </c>
      <c r="O91" s="270"/>
      <c r="P91" s="270"/>
      <c r="Q91" s="270"/>
      <c r="R91" s="140"/>
      <c r="T91" s="141"/>
      <c r="U91" s="141"/>
    </row>
    <row r="92" spans="2:47" s="7" customFormat="1" ht="19.899999999999999" customHeight="1">
      <c r="B92" s="138"/>
      <c r="C92" s="139"/>
      <c r="D92" s="108" t="s">
        <v>333</v>
      </c>
      <c r="E92" s="139"/>
      <c r="F92" s="139"/>
      <c r="G92" s="139"/>
      <c r="H92" s="139"/>
      <c r="I92" s="139"/>
      <c r="J92" s="139"/>
      <c r="K92" s="139"/>
      <c r="L92" s="139"/>
      <c r="M92" s="139"/>
      <c r="N92" s="246">
        <f>N146</f>
        <v>0</v>
      </c>
      <c r="O92" s="270"/>
      <c r="P92" s="270"/>
      <c r="Q92" s="270"/>
      <c r="R92" s="140"/>
      <c r="T92" s="141"/>
      <c r="U92" s="141"/>
    </row>
    <row r="93" spans="2:47" s="6" customFormat="1" ht="24.95" customHeight="1">
      <c r="B93" s="133"/>
      <c r="C93" s="134"/>
      <c r="D93" s="135" t="s">
        <v>121</v>
      </c>
      <c r="E93" s="134"/>
      <c r="F93" s="134"/>
      <c r="G93" s="134"/>
      <c r="H93" s="134"/>
      <c r="I93" s="134"/>
      <c r="J93" s="134"/>
      <c r="K93" s="134"/>
      <c r="L93" s="134"/>
      <c r="M93" s="134"/>
      <c r="N93" s="268">
        <f>N148</f>
        <v>0</v>
      </c>
      <c r="O93" s="269"/>
      <c r="P93" s="269"/>
      <c r="Q93" s="269"/>
      <c r="R93" s="136"/>
      <c r="T93" s="137"/>
      <c r="U93" s="137"/>
    </row>
    <row r="94" spans="2:47" s="7" customFormat="1" ht="19.899999999999999" customHeight="1">
      <c r="B94" s="138"/>
      <c r="C94" s="139"/>
      <c r="D94" s="108" t="s">
        <v>123</v>
      </c>
      <c r="E94" s="139"/>
      <c r="F94" s="139"/>
      <c r="G94" s="139"/>
      <c r="H94" s="139"/>
      <c r="I94" s="139"/>
      <c r="J94" s="139"/>
      <c r="K94" s="139"/>
      <c r="L94" s="139"/>
      <c r="M94" s="139"/>
      <c r="N94" s="246">
        <f>N149</f>
        <v>0</v>
      </c>
      <c r="O94" s="270"/>
      <c r="P94" s="270"/>
      <c r="Q94" s="270"/>
      <c r="R94" s="140"/>
      <c r="T94" s="141"/>
      <c r="U94" s="141"/>
    </row>
    <row r="95" spans="2:47" s="1" customFormat="1" ht="21.75" customHeight="1"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9"/>
      <c r="T95" s="131"/>
      <c r="U95" s="131"/>
    </row>
    <row r="96" spans="2:47" s="1" customFormat="1" ht="29.25" customHeight="1">
      <c r="B96" s="37"/>
      <c r="C96" s="132" t="s">
        <v>127</v>
      </c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267">
        <f>ROUND(N97+N98+N99+N100+N101+N102,2)</f>
        <v>0</v>
      </c>
      <c r="O96" s="271"/>
      <c r="P96" s="271"/>
      <c r="Q96" s="271"/>
      <c r="R96" s="39"/>
      <c r="T96" s="142"/>
      <c r="U96" s="143" t="s">
        <v>41</v>
      </c>
    </row>
    <row r="97" spans="2:65" s="1" customFormat="1" ht="18" customHeight="1">
      <c r="B97" s="37"/>
      <c r="C97" s="38"/>
      <c r="D97" s="247" t="s">
        <v>128</v>
      </c>
      <c r="E97" s="248"/>
      <c r="F97" s="248"/>
      <c r="G97" s="248"/>
      <c r="H97" s="248"/>
      <c r="I97" s="38"/>
      <c r="J97" s="38"/>
      <c r="K97" s="38"/>
      <c r="L97" s="38"/>
      <c r="M97" s="38"/>
      <c r="N97" s="245">
        <f>ROUND(N88*T97,2)</f>
        <v>0</v>
      </c>
      <c r="O97" s="246"/>
      <c r="P97" s="246"/>
      <c r="Q97" s="246"/>
      <c r="R97" s="39"/>
      <c r="S97" s="144"/>
      <c r="T97" s="145"/>
      <c r="U97" s="146" t="s">
        <v>44</v>
      </c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8" t="s">
        <v>129</v>
      </c>
      <c r="AZ97" s="147"/>
      <c r="BA97" s="147"/>
      <c r="BB97" s="147"/>
      <c r="BC97" s="147"/>
      <c r="BD97" s="147"/>
      <c r="BE97" s="149">
        <f t="shared" ref="BE97:BE102" si="0">IF(U97="základná",N97,0)</f>
        <v>0</v>
      </c>
      <c r="BF97" s="149">
        <f t="shared" ref="BF97:BF102" si="1">IF(U97="znížená",N97,0)</f>
        <v>0</v>
      </c>
      <c r="BG97" s="149">
        <f t="shared" ref="BG97:BG102" si="2">IF(U97="zákl. prenesená",N97,0)</f>
        <v>0</v>
      </c>
      <c r="BH97" s="149">
        <f t="shared" ref="BH97:BH102" si="3">IF(U97="zníž. prenesená",N97,0)</f>
        <v>0</v>
      </c>
      <c r="BI97" s="149">
        <f t="shared" ref="BI97:BI102" si="4">IF(U97="nulová",N97,0)</f>
        <v>0</v>
      </c>
      <c r="BJ97" s="148" t="s">
        <v>130</v>
      </c>
      <c r="BK97" s="147"/>
      <c r="BL97" s="147"/>
      <c r="BM97" s="147"/>
    </row>
    <row r="98" spans="2:65" s="1" customFormat="1" ht="18" customHeight="1">
      <c r="B98" s="37"/>
      <c r="C98" s="38"/>
      <c r="D98" s="247" t="s">
        <v>131</v>
      </c>
      <c r="E98" s="248"/>
      <c r="F98" s="248"/>
      <c r="G98" s="248"/>
      <c r="H98" s="248"/>
      <c r="I98" s="38"/>
      <c r="J98" s="38"/>
      <c r="K98" s="38"/>
      <c r="L98" s="38"/>
      <c r="M98" s="38"/>
      <c r="N98" s="245">
        <f>ROUND(N88*T98,2)</f>
        <v>0</v>
      </c>
      <c r="O98" s="246"/>
      <c r="P98" s="246"/>
      <c r="Q98" s="246"/>
      <c r="R98" s="39"/>
      <c r="S98" s="144"/>
      <c r="T98" s="145"/>
      <c r="U98" s="146" t="s">
        <v>44</v>
      </c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8" t="s">
        <v>129</v>
      </c>
      <c r="AZ98" s="147"/>
      <c r="BA98" s="147"/>
      <c r="BB98" s="147"/>
      <c r="BC98" s="147"/>
      <c r="BD98" s="147"/>
      <c r="BE98" s="149">
        <f t="shared" si="0"/>
        <v>0</v>
      </c>
      <c r="BF98" s="149">
        <f t="shared" si="1"/>
        <v>0</v>
      </c>
      <c r="BG98" s="149">
        <f t="shared" si="2"/>
        <v>0</v>
      </c>
      <c r="BH98" s="149">
        <f t="shared" si="3"/>
        <v>0</v>
      </c>
      <c r="BI98" s="149">
        <f t="shared" si="4"/>
        <v>0</v>
      </c>
      <c r="BJ98" s="148" t="s">
        <v>130</v>
      </c>
      <c r="BK98" s="147"/>
      <c r="BL98" s="147"/>
      <c r="BM98" s="147"/>
    </row>
    <row r="99" spans="2:65" s="1" customFormat="1" ht="18" customHeight="1">
      <c r="B99" s="37"/>
      <c r="C99" s="38"/>
      <c r="D99" s="247" t="s">
        <v>132</v>
      </c>
      <c r="E99" s="248"/>
      <c r="F99" s="248"/>
      <c r="G99" s="248"/>
      <c r="H99" s="248"/>
      <c r="I99" s="38"/>
      <c r="J99" s="38"/>
      <c r="K99" s="38"/>
      <c r="L99" s="38"/>
      <c r="M99" s="38"/>
      <c r="N99" s="245">
        <f>ROUND(N88*T99,2)</f>
        <v>0</v>
      </c>
      <c r="O99" s="246"/>
      <c r="P99" s="246"/>
      <c r="Q99" s="246"/>
      <c r="R99" s="39"/>
      <c r="S99" s="144"/>
      <c r="T99" s="145"/>
      <c r="U99" s="146" t="s">
        <v>44</v>
      </c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8" t="s">
        <v>129</v>
      </c>
      <c r="AZ99" s="147"/>
      <c r="BA99" s="147"/>
      <c r="BB99" s="147"/>
      <c r="BC99" s="147"/>
      <c r="BD99" s="147"/>
      <c r="BE99" s="149">
        <f t="shared" si="0"/>
        <v>0</v>
      </c>
      <c r="BF99" s="149">
        <f t="shared" si="1"/>
        <v>0</v>
      </c>
      <c r="BG99" s="149">
        <f t="shared" si="2"/>
        <v>0</v>
      </c>
      <c r="BH99" s="149">
        <f t="shared" si="3"/>
        <v>0</v>
      </c>
      <c r="BI99" s="149">
        <f t="shared" si="4"/>
        <v>0</v>
      </c>
      <c r="BJ99" s="148" t="s">
        <v>130</v>
      </c>
      <c r="BK99" s="147"/>
      <c r="BL99" s="147"/>
      <c r="BM99" s="147"/>
    </row>
    <row r="100" spans="2:65" s="1" customFormat="1" ht="18" customHeight="1">
      <c r="B100" s="37"/>
      <c r="C100" s="38"/>
      <c r="D100" s="247" t="s">
        <v>133</v>
      </c>
      <c r="E100" s="248"/>
      <c r="F100" s="248"/>
      <c r="G100" s="248"/>
      <c r="H100" s="248"/>
      <c r="I100" s="38"/>
      <c r="J100" s="38"/>
      <c r="K100" s="38"/>
      <c r="L100" s="38"/>
      <c r="M100" s="38"/>
      <c r="N100" s="245">
        <f>ROUND(N88*T100,2)</f>
        <v>0</v>
      </c>
      <c r="O100" s="246"/>
      <c r="P100" s="246"/>
      <c r="Q100" s="246"/>
      <c r="R100" s="39"/>
      <c r="S100" s="144"/>
      <c r="T100" s="145"/>
      <c r="U100" s="146" t="s">
        <v>44</v>
      </c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8" t="s">
        <v>129</v>
      </c>
      <c r="AZ100" s="147"/>
      <c r="BA100" s="147"/>
      <c r="BB100" s="147"/>
      <c r="BC100" s="147"/>
      <c r="BD100" s="147"/>
      <c r="BE100" s="149">
        <f t="shared" si="0"/>
        <v>0</v>
      </c>
      <c r="BF100" s="149">
        <f t="shared" si="1"/>
        <v>0</v>
      </c>
      <c r="BG100" s="149">
        <f t="shared" si="2"/>
        <v>0</v>
      </c>
      <c r="BH100" s="149">
        <f t="shared" si="3"/>
        <v>0</v>
      </c>
      <c r="BI100" s="149">
        <f t="shared" si="4"/>
        <v>0</v>
      </c>
      <c r="BJ100" s="148" t="s">
        <v>130</v>
      </c>
      <c r="BK100" s="147"/>
      <c r="BL100" s="147"/>
      <c r="BM100" s="147"/>
    </row>
    <row r="101" spans="2:65" s="1" customFormat="1" ht="18" customHeight="1">
      <c r="B101" s="37"/>
      <c r="C101" s="38"/>
      <c r="D101" s="247" t="s">
        <v>134</v>
      </c>
      <c r="E101" s="248"/>
      <c r="F101" s="248"/>
      <c r="G101" s="248"/>
      <c r="H101" s="248"/>
      <c r="I101" s="38"/>
      <c r="J101" s="38"/>
      <c r="K101" s="38"/>
      <c r="L101" s="38"/>
      <c r="M101" s="38"/>
      <c r="N101" s="245">
        <f>ROUND(N88*T101,2)</f>
        <v>0</v>
      </c>
      <c r="O101" s="246"/>
      <c r="P101" s="246"/>
      <c r="Q101" s="246"/>
      <c r="R101" s="39"/>
      <c r="S101" s="144"/>
      <c r="T101" s="145"/>
      <c r="U101" s="146" t="s">
        <v>44</v>
      </c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8" t="s">
        <v>129</v>
      </c>
      <c r="AZ101" s="147"/>
      <c r="BA101" s="147"/>
      <c r="BB101" s="147"/>
      <c r="BC101" s="147"/>
      <c r="BD101" s="147"/>
      <c r="BE101" s="149">
        <f t="shared" si="0"/>
        <v>0</v>
      </c>
      <c r="BF101" s="149">
        <f t="shared" si="1"/>
        <v>0</v>
      </c>
      <c r="BG101" s="149">
        <f t="shared" si="2"/>
        <v>0</v>
      </c>
      <c r="BH101" s="149">
        <f t="shared" si="3"/>
        <v>0</v>
      </c>
      <c r="BI101" s="149">
        <f t="shared" si="4"/>
        <v>0</v>
      </c>
      <c r="BJ101" s="148" t="s">
        <v>130</v>
      </c>
      <c r="BK101" s="147"/>
      <c r="BL101" s="147"/>
      <c r="BM101" s="147"/>
    </row>
    <row r="102" spans="2:65" s="1" customFormat="1" ht="18" customHeight="1">
      <c r="B102" s="37"/>
      <c r="C102" s="38"/>
      <c r="D102" s="108" t="s">
        <v>135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245">
        <f>ROUND(N88*T102,2)</f>
        <v>0</v>
      </c>
      <c r="O102" s="246"/>
      <c r="P102" s="246"/>
      <c r="Q102" s="246"/>
      <c r="R102" s="39"/>
      <c r="S102" s="144"/>
      <c r="T102" s="150"/>
      <c r="U102" s="151" t="s">
        <v>44</v>
      </c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8" t="s">
        <v>136</v>
      </c>
      <c r="AZ102" s="147"/>
      <c r="BA102" s="147"/>
      <c r="BB102" s="147"/>
      <c r="BC102" s="147"/>
      <c r="BD102" s="147"/>
      <c r="BE102" s="149">
        <f t="shared" si="0"/>
        <v>0</v>
      </c>
      <c r="BF102" s="149">
        <f t="shared" si="1"/>
        <v>0</v>
      </c>
      <c r="BG102" s="149">
        <f t="shared" si="2"/>
        <v>0</v>
      </c>
      <c r="BH102" s="149">
        <f t="shared" si="3"/>
        <v>0</v>
      </c>
      <c r="BI102" s="149">
        <f t="shared" si="4"/>
        <v>0</v>
      </c>
      <c r="BJ102" s="148" t="s">
        <v>130</v>
      </c>
      <c r="BK102" s="147"/>
      <c r="BL102" s="147"/>
      <c r="BM102" s="147"/>
    </row>
    <row r="103" spans="2:65" s="1" customFormat="1" ht="13.5"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9"/>
      <c r="T103" s="131"/>
      <c r="U103" s="131"/>
    </row>
    <row r="104" spans="2:65" s="1" customFormat="1" ht="29.25" customHeight="1">
      <c r="B104" s="37"/>
      <c r="C104" s="119" t="s">
        <v>101</v>
      </c>
      <c r="D104" s="120"/>
      <c r="E104" s="120"/>
      <c r="F104" s="120"/>
      <c r="G104" s="120"/>
      <c r="H104" s="120"/>
      <c r="I104" s="120"/>
      <c r="J104" s="120"/>
      <c r="K104" s="120"/>
      <c r="L104" s="251">
        <f>ROUND(SUM(N88+N96),2)</f>
        <v>0</v>
      </c>
      <c r="M104" s="251"/>
      <c r="N104" s="251"/>
      <c r="O104" s="251"/>
      <c r="P104" s="251"/>
      <c r="Q104" s="251"/>
      <c r="R104" s="39"/>
      <c r="T104" s="131"/>
      <c r="U104" s="131"/>
    </row>
    <row r="105" spans="2:65" s="1" customFormat="1" ht="6.95" customHeight="1"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3"/>
      <c r="T105" s="131"/>
      <c r="U105" s="131"/>
    </row>
    <row r="109" spans="2:65" s="1" customFormat="1" ht="6.95" customHeight="1">
      <c r="B109" s="64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6"/>
    </row>
    <row r="110" spans="2:65" s="1" customFormat="1" ht="36.950000000000003" customHeight="1">
      <c r="B110" s="37"/>
      <c r="C110" s="209" t="s">
        <v>137</v>
      </c>
      <c r="D110" s="256"/>
      <c r="E110" s="256"/>
      <c r="F110" s="256"/>
      <c r="G110" s="256"/>
      <c r="H110" s="256"/>
      <c r="I110" s="256"/>
      <c r="J110" s="256"/>
      <c r="K110" s="256"/>
      <c r="L110" s="256"/>
      <c r="M110" s="256"/>
      <c r="N110" s="256"/>
      <c r="O110" s="256"/>
      <c r="P110" s="256"/>
      <c r="Q110" s="256"/>
      <c r="R110" s="39"/>
    </row>
    <row r="111" spans="2:65" s="1" customFormat="1" ht="6.95" customHeight="1"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9"/>
    </row>
    <row r="112" spans="2:65" s="1" customFormat="1" ht="30" customHeight="1">
      <c r="B112" s="37"/>
      <c r="C112" s="32" t="s">
        <v>17</v>
      </c>
      <c r="D112" s="38"/>
      <c r="E112" s="38"/>
      <c r="F112" s="254" t="str">
        <f>F6</f>
        <v>Rekonštrukcia domu smútku Dolný Badín-havarijný stav</v>
      </c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38"/>
      <c r="R112" s="39"/>
    </row>
    <row r="113" spans="2:65" s="1" customFormat="1" ht="36.950000000000003" customHeight="1">
      <c r="B113" s="37"/>
      <c r="C113" s="71" t="s">
        <v>108</v>
      </c>
      <c r="D113" s="38"/>
      <c r="E113" s="38"/>
      <c r="F113" s="229" t="str">
        <f>F7</f>
        <v>02 - Obvodový plášť</v>
      </c>
      <c r="G113" s="256"/>
      <c r="H113" s="256"/>
      <c r="I113" s="256"/>
      <c r="J113" s="256"/>
      <c r="K113" s="256"/>
      <c r="L113" s="256"/>
      <c r="M113" s="256"/>
      <c r="N113" s="256"/>
      <c r="O113" s="256"/>
      <c r="P113" s="256"/>
      <c r="Q113" s="38"/>
      <c r="R113" s="39"/>
    </row>
    <row r="114" spans="2:65" s="1" customFormat="1" ht="6.95" customHeight="1"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9"/>
    </row>
    <row r="115" spans="2:65" s="1" customFormat="1" ht="18" customHeight="1">
      <c r="B115" s="37"/>
      <c r="C115" s="32" t="s">
        <v>22</v>
      </c>
      <c r="D115" s="38"/>
      <c r="E115" s="38"/>
      <c r="F115" s="30" t="str">
        <f>F9</f>
        <v xml:space="preserve"> </v>
      </c>
      <c r="G115" s="38"/>
      <c r="H115" s="38"/>
      <c r="I115" s="38"/>
      <c r="J115" s="38"/>
      <c r="K115" s="32" t="s">
        <v>24</v>
      </c>
      <c r="L115" s="38"/>
      <c r="M115" s="258" t="str">
        <f>IF(O9="","",O9)</f>
        <v>22. 3. 2018</v>
      </c>
      <c r="N115" s="258"/>
      <c r="O115" s="258"/>
      <c r="P115" s="258"/>
      <c r="Q115" s="38"/>
      <c r="R115" s="39"/>
    </row>
    <row r="116" spans="2:65" s="1" customFormat="1" ht="6.95" customHeight="1"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9"/>
    </row>
    <row r="117" spans="2:65" s="1" customFormat="1">
      <c r="B117" s="37"/>
      <c r="C117" s="32" t="s">
        <v>26</v>
      </c>
      <c r="D117" s="38"/>
      <c r="E117" s="38"/>
      <c r="F117" s="30" t="str">
        <f>E12</f>
        <v>Obec Dolný Badín 16, 962 51 Dolný Badín</v>
      </c>
      <c r="G117" s="38"/>
      <c r="H117" s="38"/>
      <c r="I117" s="38"/>
      <c r="J117" s="38"/>
      <c r="K117" s="32" t="s">
        <v>32</v>
      </c>
      <c r="L117" s="38"/>
      <c r="M117" s="213" t="str">
        <f>E18</f>
        <v xml:space="preserve">Ing.Stanislava Miková,projekt.pozemných stavieb </v>
      </c>
      <c r="N117" s="213"/>
      <c r="O117" s="213"/>
      <c r="P117" s="213"/>
      <c r="Q117" s="213"/>
      <c r="R117" s="39"/>
    </row>
    <row r="118" spans="2:65" s="1" customFormat="1" ht="14.45" customHeight="1">
      <c r="B118" s="37"/>
      <c r="C118" s="32" t="s">
        <v>30</v>
      </c>
      <c r="D118" s="38"/>
      <c r="E118" s="38"/>
      <c r="F118" s="30" t="str">
        <f>IF(E15="","",E15)</f>
        <v>Neurčený</v>
      </c>
      <c r="G118" s="38"/>
      <c r="H118" s="38"/>
      <c r="I118" s="38"/>
      <c r="J118" s="38"/>
      <c r="K118" s="32" t="s">
        <v>36</v>
      </c>
      <c r="L118" s="38"/>
      <c r="M118" s="213" t="str">
        <f>E21</f>
        <v xml:space="preserve"> </v>
      </c>
      <c r="N118" s="213"/>
      <c r="O118" s="213"/>
      <c r="P118" s="213"/>
      <c r="Q118" s="213"/>
      <c r="R118" s="39"/>
    </row>
    <row r="119" spans="2:65" s="1" customFormat="1" ht="10.35" customHeight="1"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9"/>
    </row>
    <row r="120" spans="2:65" s="8" customFormat="1" ht="29.25" customHeight="1">
      <c r="B120" s="152"/>
      <c r="C120" s="153" t="s">
        <v>138</v>
      </c>
      <c r="D120" s="154" t="s">
        <v>139</v>
      </c>
      <c r="E120" s="154" t="s">
        <v>59</v>
      </c>
      <c r="F120" s="272" t="s">
        <v>140</v>
      </c>
      <c r="G120" s="272"/>
      <c r="H120" s="272"/>
      <c r="I120" s="272"/>
      <c r="J120" s="154" t="s">
        <v>141</v>
      </c>
      <c r="K120" s="154" t="s">
        <v>142</v>
      </c>
      <c r="L120" s="273" t="s">
        <v>143</v>
      </c>
      <c r="M120" s="273"/>
      <c r="N120" s="272" t="s">
        <v>115</v>
      </c>
      <c r="O120" s="272"/>
      <c r="P120" s="272"/>
      <c r="Q120" s="274"/>
      <c r="R120" s="155"/>
      <c r="T120" s="82" t="s">
        <v>144</v>
      </c>
      <c r="U120" s="83" t="s">
        <v>41</v>
      </c>
      <c r="V120" s="83" t="s">
        <v>145</v>
      </c>
      <c r="W120" s="83" t="s">
        <v>146</v>
      </c>
      <c r="X120" s="83" t="s">
        <v>147</v>
      </c>
      <c r="Y120" s="83" t="s">
        <v>148</v>
      </c>
      <c r="Z120" s="83" t="s">
        <v>149</v>
      </c>
      <c r="AA120" s="84" t="s">
        <v>150</v>
      </c>
    </row>
    <row r="121" spans="2:65" s="1" customFormat="1" ht="29.25" customHeight="1">
      <c r="B121" s="37"/>
      <c r="C121" s="86" t="s">
        <v>112</v>
      </c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291">
        <f>BK121</f>
        <v>0</v>
      </c>
      <c r="O121" s="292"/>
      <c r="P121" s="292"/>
      <c r="Q121" s="292"/>
      <c r="R121" s="39"/>
      <c r="T121" s="85"/>
      <c r="U121" s="53"/>
      <c r="V121" s="53"/>
      <c r="W121" s="156">
        <f>W122+W148+W153</f>
        <v>0</v>
      </c>
      <c r="X121" s="53"/>
      <c r="Y121" s="156">
        <f>Y122+Y148+Y153</f>
        <v>3.2625000000000001E-2</v>
      </c>
      <c r="Z121" s="53"/>
      <c r="AA121" s="157">
        <f>AA122+AA148+AA153</f>
        <v>0</v>
      </c>
      <c r="AT121" s="20" t="s">
        <v>76</v>
      </c>
      <c r="AU121" s="20" t="s">
        <v>117</v>
      </c>
      <c r="BK121" s="158">
        <f>BK122+BK148+BK153</f>
        <v>0</v>
      </c>
    </row>
    <row r="122" spans="2:65" s="9" customFormat="1" ht="37.35" customHeight="1">
      <c r="B122" s="159"/>
      <c r="C122" s="160"/>
      <c r="D122" s="161" t="s">
        <v>118</v>
      </c>
      <c r="E122" s="161"/>
      <c r="F122" s="161"/>
      <c r="G122" s="161"/>
      <c r="H122" s="161"/>
      <c r="I122" s="161"/>
      <c r="J122" s="161"/>
      <c r="K122" s="161"/>
      <c r="L122" s="161"/>
      <c r="M122" s="161"/>
      <c r="N122" s="293">
        <f>BK122</f>
        <v>0</v>
      </c>
      <c r="O122" s="294"/>
      <c r="P122" s="294"/>
      <c r="Q122" s="294"/>
      <c r="R122" s="162"/>
      <c r="T122" s="163"/>
      <c r="U122" s="160"/>
      <c r="V122" s="160"/>
      <c r="W122" s="164">
        <f>W123+W138+W146</f>
        <v>0</v>
      </c>
      <c r="X122" s="160"/>
      <c r="Y122" s="164">
        <f>Y123+Y138+Y146</f>
        <v>0</v>
      </c>
      <c r="Z122" s="160"/>
      <c r="AA122" s="165">
        <f>AA123+AA138+AA146</f>
        <v>0</v>
      </c>
      <c r="AR122" s="166" t="s">
        <v>85</v>
      </c>
      <c r="AT122" s="167" t="s">
        <v>76</v>
      </c>
      <c r="AU122" s="167" t="s">
        <v>77</v>
      </c>
      <c r="AY122" s="166" t="s">
        <v>151</v>
      </c>
      <c r="BK122" s="168">
        <f>BK123+BK138+BK146</f>
        <v>0</v>
      </c>
    </row>
    <row r="123" spans="2:65" s="9" customFormat="1" ht="19.899999999999999" customHeight="1">
      <c r="B123" s="159"/>
      <c r="C123" s="160"/>
      <c r="D123" s="169" t="s">
        <v>331</v>
      </c>
      <c r="E123" s="169"/>
      <c r="F123" s="169"/>
      <c r="G123" s="169"/>
      <c r="H123" s="169"/>
      <c r="I123" s="169"/>
      <c r="J123" s="169"/>
      <c r="K123" s="169"/>
      <c r="L123" s="169"/>
      <c r="M123" s="169"/>
      <c r="N123" s="295">
        <f>BK123</f>
        <v>0</v>
      </c>
      <c r="O123" s="296"/>
      <c r="P123" s="296"/>
      <c r="Q123" s="296"/>
      <c r="R123" s="162"/>
      <c r="T123" s="163"/>
      <c r="U123" s="160"/>
      <c r="V123" s="160"/>
      <c r="W123" s="164">
        <f>SUM(W124:W137)</f>
        <v>0</v>
      </c>
      <c r="X123" s="160"/>
      <c r="Y123" s="164">
        <f>SUM(Y124:Y137)</f>
        <v>0</v>
      </c>
      <c r="Z123" s="160"/>
      <c r="AA123" s="165">
        <f>SUM(AA124:AA137)</f>
        <v>0</v>
      </c>
      <c r="AR123" s="166" t="s">
        <v>85</v>
      </c>
      <c r="AT123" s="167" t="s">
        <v>76</v>
      </c>
      <c r="AU123" s="167" t="s">
        <v>85</v>
      </c>
      <c r="AY123" s="166" t="s">
        <v>151</v>
      </c>
      <c r="BK123" s="168">
        <f>SUM(BK124:BK137)</f>
        <v>0</v>
      </c>
    </row>
    <row r="124" spans="2:65" s="1" customFormat="1" ht="44.25" customHeight="1">
      <c r="B124" s="37"/>
      <c r="C124" s="170" t="s">
        <v>85</v>
      </c>
      <c r="D124" s="170" t="s">
        <v>152</v>
      </c>
      <c r="E124" s="171" t="s">
        <v>334</v>
      </c>
      <c r="F124" s="275" t="s">
        <v>335</v>
      </c>
      <c r="G124" s="275"/>
      <c r="H124" s="275"/>
      <c r="I124" s="275"/>
      <c r="J124" s="172" t="s">
        <v>168</v>
      </c>
      <c r="K124" s="173">
        <v>167.94399999999999</v>
      </c>
      <c r="L124" s="276">
        <v>0</v>
      </c>
      <c r="M124" s="277"/>
      <c r="N124" s="278">
        <f>ROUND(L124*K124,3)</f>
        <v>0</v>
      </c>
      <c r="O124" s="278"/>
      <c r="P124" s="278"/>
      <c r="Q124" s="278"/>
      <c r="R124" s="39"/>
      <c r="T124" s="175" t="s">
        <v>20</v>
      </c>
      <c r="U124" s="46" t="s">
        <v>44</v>
      </c>
      <c r="V124" s="38"/>
      <c r="W124" s="176">
        <f>V124*K124</f>
        <v>0</v>
      </c>
      <c r="X124" s="176">
        <v>0</v>
      </c>
      <c r="Y124" s="176">
        <f>X124*K124</f>
        <v>0</v>
      </c>
      <c r="Z124" s="176">
        <v>0</v>
      </c>
      <c r="AA124" s="177">
        <f>Z124*K124</f>
        <v>0</v>
      </c>
      <c r="AR124" s="20" t="s">
        <v>156</v>
      </c>
      <c r="AT124" s="20" t="s">
        <v>152</v>
      </c>
      <c r="AU124" s="20" t="s">
        <v>130</v>
      </c>
      <c r="AY124" s="20" t="s">
        <v>151</v>
      </c>
      <c r="BE124" s="112">
        <f>IF(U124="základná",N124,0)</f>
        <v>0</v>
      </c>
      <c r="BF124" s="112">
        <f>IF(U124="znížená",N124,0)</f>
        <v>0</v>
      </c>
      <c r="BG124" s="112">
        <f>IF(U124="zákl. prenesená",N124,0)</f>
        <v>0</v>
      </c>
      <c r="BH124" s="112">
        <f>IF(U124="zníž. prenesená",N124,0)</f>
        <v>0</v>
      </c>
      <c r="BI124" s="112">
        <f>IF(U124="nulová",N124,0)</f>
        <v>0</v>
      </c>
      <c r="BJ124" s="20" t="s">
        <v>130</v>
      </c>
      <c r="BK124" s="178">
        <f>ROUND(L124*K124,3)</f>
        <v>0</v>
      </c>
      <c r="BL124" s="20" t="s">
        <v>156</v>
      </c>
      <c r="BM124" s="20" t="s">
        <v>336</v>
      </c>
    </row>
    <row r="125" spans="2:65" s="11" customFormat="1" ht="22.5" customHeight="1">
      <c r="B125" s="187"/>
      <c r="C125" s="188"/>
      <c r="D125" s="188"/>
      <c r="E125" s="189" t="s">
        <v>20</v>
      </c>
      <c r="F125" s="285" t="s">
        <v>337</v>
      </c>
      <c r="G125" s="286"/>
      <c r="H125" s="286"/>
      <c r="I125" s="286"/>
      <c r="J125" s="188"/>
      <c r="K125" s="190">
        <v>145.755</v>
      </c>
      <c r="L125" s="188"/>
      <c r="M125" s="188"/>
      <c r="N125" s="188"/>
      <c r="O125" s="188"/>
      <c r="P125" s="188"/>
      <c r="Q125" s="188"/>
      <c r="R125" s="191"/>
      <c r="T125" s="192"/>
      <c r="U125" s="188"/>
      <c r="V125" s="188"/>
      <c r="W125" s="188"/>
      <c r="X125" s="188"/>
      <c r="Y125" s="188"/>
      <c r="Z125" s="188"/>
      <c r="AA125" s="193"/>
      <c r="AT125" s="194" t="s">
        <v>159</v>
      </c>
      <c r="AU125" s="194" t="s">
        <v>130</v>
      </c>
      <c r="AV125" s="11" t="s">
        <v>130</v>
      </c>
      <c r="AW125" s="11" t="s">
        <v>34</v>
      </c>
      <c r="AX125" s="11" t="s">
        <v>77</v>
      </c>
      <c r="AY125" s="194" t="s">
        <v>151</v>
      </c>
    </row>
    <row r="126" spans="2:65" s="11" customFormat="1" ht="22.5" customHeight="1">
      <c r="B126" s="187"/>
      <c r="C126" s="188"/>
      <c r="D126" s="188"/>
      <c r="E126" s="189" t="s">
        <v>20</v>
      </c>
      <c r="F126" s="281" t="s">
        <v>338</v>
      </c>
      <c r="G126" s="282"/>
      <c r="H126" s="282"/>
      <c r="I126" s="282"/>
      <c r="J126" s="188"/>
      <c r="K126" s="190">
        <v>-13.691000000000001</v>
      </c>
      <c r="L126" s="188"/>
      <c r="M126" s="188"/>
      <c r="N126" s="188"/>
      <c r="O126" s="188"/>
      <c r="P126" s="188"/>
      <c r="Q126" s="188"/>
      <c r="R126" s="191"/>
      <c r="T126" s="192"/>
      <c r="U126" s="188"/>
      <c r="V126" s="188"/>
      <c r="W126" s="188"/>
      <c r="X126" s="188"/>
      <c r="Y126" s="188"/>
      <c r="Z126" s="188"/>
      <c r="AA126" s="193"/>
      <c r="AT126" s="194" t="s">
        <v>159</v>
      </c>
      <c r="AU126" s="194" t="s">
        <v>130</v>
      </c>
      <c r="AV126" s="11" t="s">
        <v>130</v>
      </c>
      <c r="AW126" s="11" t="s">
        <v>34</v>
      </c>
      <c r="AX126" s="11" t="s">
        <v>77</v>
      </c>
      <c r="AY126" s="194" t="s">
        <v>151</v>
      </c>
    </row>
    <row r="127" spans="2:65" s="11" customFormat="1" ht="22.5" customHeight="1">
      <c r="B127" s="187"/>
      <c r="C127" s="188"/>
      <c r="D127" s="188"/>
      <c r="E127" s="189" t="s">
        <v>20</v>
      </c>
      <c r="F127" s="281" t="s">
        <v>339</v>
      </c>
      <c r="G127" s="282"/>
      <c r="H127" s="282"/>
      <c r="I127" s="282"/>
      <c r="J127" s="188"/>
      <c r="K127" s="190">
        <v>35.880000000000003</v>
      </c>
      <c r="L127" s="188"/>
      <c r="M127" s="188"/>
      <c r="N127" s="188"/>
      <c r="O127" s="188"/>
      <c r="P127" s="188"/>
      <c r="Q127" s="188"/>
      <c r="R127" s="191"/>
      <c r="T127" s="192"/>
      <c r="U127" s="188"/>
      <c r="V127" s="188"/>
      <c r="W127" s="188"/>
      <c r="X127" s="188"/>
      <c r="Y127" s="188"/>
      <c r="Z127" s="188"/>
      <c r="AA127" s="193"/>
      <c r="AT127" s="194" t="s">
        <v>159</v>
      </c>
      <c r="AU127" s="194" t="s">
        <v>130</v>
      </c>
      <c r="AV127" s="11" t="s">
        <v>130</v>
      </c>
      <c r="AW127" s="11" t="s">
        <v>34</v>
      </c>
      <c r="AX127" s="11" t="s">
        <v>77</v>
      </c>
      <c r="AY127" s="194" t="s">
        <v>151</v>
      </c>
    </row>
    <row r="128" spans="2:65" s="12" customFormat="1" ht="22.5" customHeight="1">
      <c r="B128" s="195"/>
      <c r="C128" s="196"/>
      <c r="D128" s="196"/>
      <c r="E128" s="197" t="s">
        <v>20</v>
      </c>
      <c r="F128" s="283" t="s">
        <v>161</v>
      </c>
      <c r="G128" s="284"/>
      <c r="H128" s="284"/>
      <c r="I128" s="284"/>
      <c r="J128" s="196"/>
      <c r="K128" s="198">
        <v>167.94399999999999</v>
      </c>
      <c r="L128" s="196"/>
      <c r="M128" s="196"/>
      <c r="N128" s="196"/>
      <c r="O128" s="196"/>
      <c r="P128" s="196"/>
      <c r="Q128" s="196"/>
      <c r="R128" s="199"/>
      <c r="T128" s="200"/>
      <c r="U128" s="196"/>
      <c r="V128" s="196"/>
      <c r="W128" s="196"/>
      <c r="X128" s="196"/>
      <c r="Y128" s="196"/>
      <c r="Z128" s="196"/>
      <c r="AA128" s="201"/>
      <c r="AT128" s="202" t="s">
        <v>159</v>
      </c>
      <c r="AU128" s="202" t="s">
        <v>130</v>
      </c>
      <c r="AV128" s="12" t="s">
        <v>156</v>
      </c>
      <c r="AW128" s="12" t="s">
        <v>34</v>
      </c>
      <c r="AX128" s="12" t="s">
        <v>85</v>
      </c>
      <c r="AY128" s="202" t="s">
        <v>151</v>
      </c>
    </row>
    <row r="129" spans="2:65" s="1" customFormat="1" ht="31.5" customHeight="1">
      <c r="B129" s="37"/>
      <c r="C129" s="170" t="s">
        <v>130</v>
      </c>
      <c r="D129" s="170" t="s">
        <v>152</v>
      </c>
      <c r="E129" s="171" t="s">
        <v>340</v>
      </c>
      <c r="F129" s="275" t="s">
        <v>341</v>
      </c>
      <c r="G129" s="275"/>
      <c r="H129" s="275"/>
      <c r="I129" s="275"/>
      <c r="J129" s="172" t="s">
        <v>168</v>
      </c>
      <c r="K129" s="173">
        <v>232.56899999999999</v>
      </c>
      <c r="L129" s="276">
        <v>0</v>
      </c>
      <c r="M129" s="277"/>
      <c r="N129" s="278">
        <f>ROUND(L129*K129,3)</f>
        <v>0</v>
      </c>
      <c r="O129" s="278"/>
      <c r="P129" s="278"/>
      <c r="Q129" s="278"/>
      <c r="R129" s="39"/>
      <c r="T129" s="175" t="s">
        <v>20</v>
      </c>
      <c r="U129" s="46" t="s">
        <v>44</v>
      </c>
      <c r="V129" s="38"/>
      <c r="W129" s="176">
        <f>V129*K129</f>
        <v>0</v>
      </c>
      <c r="X129" s="176">
        <v>0</v>
      </c>
      <c r="Y129" s="176">
        <f>X129*K129</f>
        <v>0</v>
      </c>
      <c r="Z129" s="176">
        <v>0</v>
      </c>
      <c r="AA129" s="177">
        <f>Z129*K129</f>
        <v>0</v>
      </c>
      <c r="AR129" s="20" t="s">
        <v>156</v>
      </c>
      <c r="AT129" s="20" t="s">
        <v>152</v>
      </c>
      <c r="AU129" s="20" t="s">
        <v>130</v>
      </c>
      <c r="AY129" s="20" t="s">
        <v>151</v>
      </c>
      <c r="BE129" s="112">
        <f>IF(U129="základná",N129,0)</f>
        <v>0</v>
      </c>
      <c r="BF129" s="112">
        <f>IF(U129="znížená",N129,0)</f>
        <v>0</v>
      </c>
      <c r="BG129" s="112">
        <f>IF(U129="zákl. prenesená",N129,0)</f>
        <v>0</v>
      </c>
      <c r="BH129" s="112">
        <f>IF(U129="zníž. prenesená",N129,0)</f>
        <v>0</v>
      </c>
      <c r="BI129" s="112">
        <f>IF(U129="nulová",N129,0)</f>
        <v>0</v>
      </c>
      <c r="BJ129" s="20" t="s">
        <v>130</v>
      </c>
      <c r="BK129" s="178">
        <f>ROUND(L129*K129,3)</f>
        <v>0</v>
      </c>
      <c r="BL129" s="20" t="s">
        <v>156</v>
      </c>
      <c r="BM129" s="20" t="s">
        <v>342</v>
      </c>
    </row>
    <row r="130" spans="2:65" s="1" customFormat="1" ht="31.5" customHeight="1">
      <c r="B130" s="37"/>
      <c r="C130" s="170" t="s">
        <v>165</v>
      </c>
      <c r="D130" s="170" t="s">
        <v>152</v>
      </c>
      <c r="E130" s="171" t="s">
        <v>343</v>
      </c>
      <c r="F130" s="275" t="s">
        <v>344</v>
      </c>
      <c r="G130" s="275"/>
      <c r="H130" s="275"/>
      <c r="I130" s="275"/>
      <c r="J130" s="172" t="s">
        <v>168</v>
      </c>
      <c r="K130" s="173">
        <v>10.56</v>
      </c>
      <c r="L130" s="276">
        <v>0</v>
      </c>
      <c r="M130" s="277"/>
      <c r="N130" s="278">
        <f>ROUND(L130*K130,3)</f>
        <v>0</v>
      </c>
      <c r="O130" s="278"/>
      <c r="P130" s="278"/>
      <c r="Q130" s="278"/>
      <c r="R130" s="39"/>
      <c r="T130" s="175" t="s">
        <v>20</v>
      </c>
      <c r="U130" s="46" t="s">
        <v>44</v>
      </c>
      <c r="V130" s="38"/>
      <c r="W130" s="176">
        <f>V130*K130</f>
        <v>0</v>
      </c>
      <c r="X130" s="176">
        <v>0</v>
      </c>
      <c r="Y130" s="176">
        <f>X130*K130</f>
        <v>0</v>
      </c>
      <c r="Z130" s="176">
        <v>0</v>
      </c>
      <c r="AA130" s="177">
        <f>Z130*K130</f>
        <v>0</v>
      </c>
      <c r="AR130" s="20" t="s">
        <v>156</v>
      </c>
      <c r="AT130" s="20" t="s">
        <v>152</v>
      </c>
      <c r="AU130" s="20" t="s">
        <v>130</v>
      </c>
      <c r="AY130" s="20" t="s">
        <v>151</v>
      </c>
      <c r="BE130" s="112">
        <f>IF(U130="základná",N130,0)</f>
        <v>0</v>
      </c>
      <c r="BF130" s="112">
        <f>IF(U130="znížená",N130,0)</f>
        <v>0</v>
      </c>
      <c r="BG130" s="112">
        <f>IF(U130="zákl. prenesená",N130,0)</f>
        <v>0</v>
      </c>
      <c r="BH130" s="112">
        <f>IF(U130="zníž. prenesená",N130,0)</f>
        <v>0</v>
      </c>
      <c r="BI130" s="112">
        <f>IF(U130="nulová",N130,0)</f>
        <v>0</v>
      </c>
      <c r="BJ130" s="20" t="s">
        <v>130</v>
      </c>
      <c r="BK130" s="178">
        <f>ROUND(L130*K130,3)</f>
        <v>0</v>
      </c>
      <c r="BL130" s="20" t="s">
        <v>156</v>
      </c>
      <c r="BM130" s="20" t="s">
        <v>345</v>
      </c>
    </row>
    <row r="131" spans="2:65" s="1" customFormat="1" ht="31.5" customHeight="1">
      <c r="B131" s="37"/>
      <c r="C131" s="170" t="s">
        <v>156</v>
      </c>
      <c r="D131" s="170" t="s">
        <v>152</v>
      </c>
      <c r="E131" s="171" t="s">
        <v>346</v>
      </c>
      <c r="F131" s="275" t="s">
        <v>347</v>
      </c>
      <c r="G131" s="275"/>
      <c r="H131" s="275"/>
      <c r="I131" s="275"/>
      <c r="J131" s="172" t="s">
        <v>168</v>
      </c>
      <c r="K131" s="173">
        <v>232.56899999999999</v>
      </c>
      <c r="L131" s="276">
        <v>0</v>
      </c>
      <c r="M131" s="277"/>
      <c r="N131" s="278">
        <f>ROUND(L131*K131,3)</f>
        <v>0</v>
      </c>
      <c r="O131" s="278"/>
      <c r="P131" s="278"/>
      <c r="Q131" s="278"/>
      <c r="R131" s="39"/>
      <c r="T131" s="175" t="s">
        <v>20</v>
      </c>
      <c r="U131" s="46" t="s">
        <v>44</v>
      </c>
      <c r="V131" s="38"/>
      <c r="W131" s="176">
        <f>V131*K131</f>
        <v>0</v>
      </c>
      <c r="X131" s="176">
        <v>0</v>
      </c>
      <c r="Y131" s="176">
        <f>X131*K131</f>
        <v>0</v>
      </c>
      <c r="Z131" s="176">
        <v>0</v>
      </c>
      <c r="AA131" s="177">
        <f>Z131*K131</f>
        <v>0</v>
      </c>
      <c r="AR131" s="20" t="s">
        <v>156</v>
      </c>
      <c r="AT131" s="20" t="s">
        <v>152</v>
      </c>
      <c r="AU131" s="20" t="s">
        <v>130</v>
      </c>
      <c r="AY131" s="20" t="s">
        <v>151</v>
      </c>
      <c r="BE131" s="112">
        <f>IF(U131="základná",N131,0)</f>
        <v>0</v>
      </c>
      <c r="BF131" s="112">
        <f>IF(U131="znížená",N131,0)</f>
        <v>0</v>
      </c>
      <c r="BG131" s="112">
        <f>IF(U131="zákl. prenesená",N131,0)</f>
        <v>0</v>
      </c>
      <c r="BH131" s="112">
        <f>IF(U131="zníž. prenesená",N131,0)</f>
        <v>0</v>
      </c>
      <c r="BI131" s="112">
        <f>IF(U131="nulová",N131,0)</f>
        <v>0</v>
      </c>
      <c r="BJ131" s="20" t="s">
        <v>130</v>
      </c>
      <c r="BK131" s="178">
        <f>ROUND(L131*K131,3)</f>
        <v>0</v>
      </c>
      <c r="BL131" s="20" t="s">
        <v>156</v>
      </c>
      <c r="BM131" s="20" t="s">
        <v>348</v>
      </c>
    </row>
    <row r="132" spans="2:65" s="11" customFormat="1" ht="22.5" customHeight="1">
      <c r="B132" s="187"/>
      <c r="C132" s="188"/>
      <c r="D132" s="188"/>
      <c r="E132" s="189" t="s">
        <v>20</v>
      </c>
      <c r="F132" s="285" t="s">
        <v>349</v>
      </c>
      <c r="G132" s="286"/>
      <c r="H132" s="286"/>
      <c r="I132" s="286"/>
      <c r="J132" s="188"/>
      <c r="K132" s="190">
        <v>168.26</v>
      </c>
      <c r="L132" s="188"/>
      <c r="M132" s="188"/>
      <c r="N132" s="188"/>
      <c r="O132" s="188"/>
      <c r="P132" s="188"/>
      <c r="Q132" s="188"/>
      <c r="R132" s="191"/>
      <c r="T132" s="192"/>
      <c r="U132" s="188"/>
      <c r="V132" s="188"/>
      <c r="W132" s="188"/>
      <c r="X132" s="188"/>
      <c r="Y132" s="188"/>
      <c r="Z132" s="188"/>
      <c r="AA132" s="193"/>
      <c r="AT132" s="194" t="s">
        <v>159</v>
      </c>
      <c r="AU132" s="194" t="s">
        <v>130</v>
      </c>
      <c r="AV132" s="11" t="s">
        <v>130</v>
      </c>
      <c r="AW132" s="11" t="s">
        <v>34</v>
      </c>
      <c r="AX132" s="11" t="s">
        <v>77</v>
      </c>
      <c r="AY132" s="194" t="s">
        <v>151</v>
      </c>
    </row>
    <row r="133" spans="2:65" s="11" customFormat="1" ht="22.5" customHeight="1">
      <c r="B133" s="187"/>
      <c r="C133" s="188"/>
      <c r="D133" s="188"/>
      <c r="E133" s="189" t="s">
        <v>20</v>
      </c>
      <c r="F133" s="281" t="s">
        <v>338</v>
      </c>
      <c r="G133" s="282"/>
      <c r="H133" s="282"/>
      <c r="I133" s="282"/>
      <c r="J133" s="188"/>
      <c r="K133" s="190">
        <v>-13.691000000000001</v>
      </c>
      <c r="L133" s="188"/>
      <c r="M133" s="188"/>
      <c r="N133" s="188"/>
      <c r="O133" s="188"/>
      <c r="P133" s="188"/>
      <c r="Q133" s="188"/>
      <c r="R133" s="191"/>
      <c r="T133" s="192"/>
      <c r="U133" s="188"/>
      <c r="V133" s="188"/>
      <c r="W133" s="188"/>
      <c r="X133" s="188"/>
      <c r="Y133" s="188"/>
      <c r="Z133" s="188"/>
      <c r="AA133" s="193"/>
      <c r="AT133" s="194" t="s">
        <v>159</v>
      </c>
      <c r="AU133" s="194" t="s">
        <v>130</v>
      </c>
      <c r="AV133" s="11" t="s">
        <v>130</v>
      </c>
      <c r="AW133" s="11" t="s">
        <v>34</v>
      </c>
      <c r="AX133" s="11" t="s">
        <v>77</v>
      </c>
      <c r="AY133" s="194" t="s">
        <v>151</v>
      </c>
    </row>
    <row r="134" spans="2:65" s="11" customFormat="1" ht="22.5" customHeight="1">
      <c r="B134" s="187"/>
      <c r="C134" s="188"/>
      <c r="D134" s="188"/>
      <c r="E134" s="189" t="s">
        <v>20</v>
      </c>
      <c r="F134" s="281" t="s">
        <v>350</v>
      </c>
      <c r="G134" s="282"/>
      <c r="H134" s="282"/>
      <c r="I134" s="282"/>
      <c r="J134" s="188"/>
      <c r="K134" s="190">
        <v>47.84</v>
      </c>
      <c r="L134" s="188"/>
      <c r="M134" s="188"/>
      <c r="N134" s="188"/>
      <c r="O134" s="188"/>
      <c r="P134" s="188"/>
      <c r="Q134" s="188"/>
      <c r="R134" s="191"/>
      <c r="T134" s="192"/>
      <c r="U134" s="188"/>
      <c r="V134" s="188"/>
      <c r="W134" s="188"/>
      <c r="X134" s="188"/>
      <c r="Y134" s="188"/>
      <c r="Z134" s="188"/>
      <c r="AA134" s="193"/>
      <c r="AT134" s="194" t="s">
        <v>159</v>
      </c>
      <c r="AU134" s="194" t="s">
        <v>130</v>
      </c>
      <c r="AV134" s="11" t="s">
        <v>130</v>
      </c>
      <c r="AW134" s="11" t="s">
        <v>34</v>
      </c>
      <c r="AX134" s="11" t="s">
        <v>77</v>
      </c>
      <c r="AY134" s="194" t="s">
        <v>151</v>
      </c>
    </row>
    <row r="135" spans="2:65" s="11" customFormat="1" ht="22.5" customHeight="1">
      <c r="B135" s="187"/>
      <c r="C135" s="188"/>
      <c r="D135" s="188"/>
      <c r="E135" s="189" t="s">
        <v>20</v>
      </c>
      <c r="F135" s="281" t="s">
        <v>351</v>
      </c>
      <c r="G135" s="282"/>
      <c r="H135" s="282"/>
      <c r="I135" s="282"/>
      <c r="J135" s="188"/>
      <c r="K135" s="190">
        <v>30.16</v>
      </c>
      <c r="L135" s="188"/>
      <c r="M135" s="188"/>
      <c r="N135" s="188"/>
      <c r="O135" s="188"/>
      <c r="P135" s="188"/>
      <c r="Q135" s="188"/>
      <c r="R135" s="191"/>
      <c r="T135" s="192"/>
      <c r="U135" s="188"/>
      <c r="V135" s="188"/>
      <c r="W135" s="188"/>
      <c r="X135" s="188"/>
      <c r="Y135" s="188"/>
      <c r="Z135" s="188"/>
      <c r="AA135" s="193"/>
      <c r="AT135" s="194" t="s">
        <v>159</v>
      </c>
      <c r="AU135" s="194" t="s">
        <v>130</v>
      </c>
      <c r="AV135" s="11" t="s">
        <v>130</v>
      </c>
      <c r="AW135" s="11" t="s">
        <v>34</v>
      </c>
      <c r="AX135" s="11" t="s">
        <v>77</v>
      </c>
      <c r="AY135" s="194" t="s">
        <v>151</v>
      </c>
    </row>
    <row r="136" spans="2:65" s="12" customFormat="1" ht="22.5" customHeight="1">
      <c r="B136" s="195"/>
      <c r="C136" s="196"/>
      <c r="D136" s="196"/>
      <c r="E136" s="197" t="s">
        <v>20</v>
      </c>
      <c r="F136" s="283" t="s">
        <v>161</v>
      </c>
      <c r="G136" s="284"/>
      <c r="H136" s="284"/>
      <c r="I136" s="284"/>
      <c r="J136" s="196"/>
      <c r="K136" s="198">
        <v>232.56899999999999</v>
      </c>
      <c r="L136" s="196"/>
      <c r="M136" s="196"/>
      <c r="N136" s="196"/>
      <c r="O136" s="196"/>
      <c r="P136" s="196"/>
      <c r="Q136" s="196"/>
      <c r="R136" s="199"/>
      <c r="T136" s="200"/>
      <c r="U136" s="196"/>
      <c r="V136" s="196"/>
      <c r="W136" s="196"/>
      <c r="X136" s="196"/>
      <c r="Y136" s="196"/>
      <c r="Z136" s="196"/>
      <c r="AA136" s="201"/>
      <c r="AT136" s="202" t="s">
        <v>159</v>
      </c>
      <c r="AU136" s="202" t="s">
        <v>130</v>
      </c>
      <c r="AV136" s="12" t="s">
        <v>156</v>
      </c>
      <c r="AW136" s="12" t="s">
        <v>34</v>
      </c>
      <c r="AX136" s="12" t="s">
        <v>85</v>
      </c>
      <c r="AY136" s="202" t="s">
        <v>151</v>
      </c>
    </row>
    <row r="137" spans="2:65" s="1" customFormat="1" ht="31.5" customHeight="1">
      <c r="B137" s="37"/>
      <c r="C137" s="170" t="s">
        <v>175</v>
      </c>
      <c r="D137" s="170" t="s">
        <v>152</v>
      </c>
      <c r="E137" s="171" t="s">
        <v>352</v>
      </c>
      <c r="F137" s="275" t="s">
        <v>353</v>
      </c>
      <c r="G137" s="275"/>
      <c r="H137" s="275"/>
      <c r="I137" s="275"/>
      <c r="J137" s="172" t="s">
        <v>168</v>
      </c>
      <c r="K137" s="173">
        <v>1</v>
      </c>
      <c r="L137" s="276">
        <v>0</v>
      </c>
      <c r="M137" s="277"/>
      <c r="N137" s="278">
        <f>ROUND(L137*K137,3)</f>
        <v>0</v>
      </c>
      <c r="O137" s="278"/>
      <c r="P137" s="278"/>
      <c r="Q137" s="278"/>
      <c r="R137" s="39"/>
      <c r="T137" s="175" t="s">
        <v>20</v>
      </c>
      <c r="U137" s="46" t="s">
        <v>44</v>
      </c>
      <c r="V137" s="38"/>
      <c r="W137" s="176">
        <f>V137*K137</f>
        <v>0</v>
      </c>
      <c r="X137" s="176">
        <v>0</v>
      </c>
      <c r="Y137" s="176">
        <f>X137*K137</f>
        <v>0</v>
      </c>
      <c r="Z137" s="176">
        <v>0</v>
      </c>
      <c r="AA137" s="177">
        <f>Z137*K137</f>
        <v>0</v>
      </c>
      <c r="AR137" s="20" t="s">
        <v>156</v>
      </c>
      <c r="AT137" s="20" t="s">
        <v>152</v>
      </c>
      <c r="AU137" s="20" t="s">
        <v>130</v>
      </c>
      <c r="AY137" s="20" t="s">
        <v>151</v>
      </c>
      <c r="BE137" s="112">
        <f>IF(U137="základná",N137,0)</f>
        <v>0</v>
      </c>
      <c r="BF137" s="112">
        <f>IF(U137="znížená",N137,0)</f>
        <v>0</v>
      </c>
      <c r="BG137" s="112">
        <f>IF(U137="zákl. prenesená",N137,0)</f>
        <v>0</v>
      </c>
      <c r="BH137" s="112">
        <f>IF(U137="zníž. prenesená",N137,0)</f>
        <v>0</v>
      </c>
      <c r="BI137" s="112">
        <f>IF(U137="nulová",N137,0)</f>
        <v>0</v>
      </c>
      <c r="BJ137" s="20" t="s">
        <v>130</v>
      </c>
      <c r="BK137" s="178">
        <f>ROUND(L137*K137,3)</f>
        <v>0</v>
      </c>
      <c r="BL137" s="20" t="s">
        <v>156</v>
      </c>
      <c r="BM137" s="20" t="s">
        <v>354</v>
      </c>
    </row>
    <row r="138" spans="2:65" s="9" customFormat="1" ht="29.85" customHeight="1">
      <c r="B138" s="159"/>
      <c r="C138" s="160"/>
      <c r="D138" s="169" t="s">
        <v>332</v>
      </c>
      <c r="E138" s="169"/>
      <c r="F138" s="169"/>
      <c r="G138" s="169"/>
      <c r="H138" s="169"/>
      <c r="I138" s="169"/>
      <c r="J138" s="169"/>
      <c r="K138" s="169"/>
      <c r="L138" s="169"/>
      <c r="M138" s="169"/>
      <c r="N138" s="299">
        <f>BK138</f>
        <v>0</v>
      </c>
      <c r="O138" s="300"/>
      <c r="P138" s="300"/>
      <c r="Q138" s="300"/>
      <c r="R138" s="162"/>
      <c r="T138" s="163"/>
      <c r="U138" s="160"/>
      <c r="V138" s="160"/>
      <c r="W138" s="164">
        <f>SUM(W139:W145)</f>
        <v>0</v>
      </c>
      <c r="X138" s="160"/>
      <c r="Y138" s="164">
        <f>SUM(Y139:Y145)</f>
        <v>0</v>
      </c>
      <c r="Z138" s="160"/>
      <c r="AA138" s="165">
        <f>SUM(AA139:AA145)</f>
        <v>0</v>
      </c>
      <c r="AR138" s="166" t="s">
        <v>85</v>
      </c>
      <c r="AT138" s="167" t="s">
        <v>76</v>
      </c>
      <c r="AU138" s="167" t="s">
        <v>85</v>
      </c>
      <c r="AY138" s="166" t="s">
        <v>151</v>
      </c>
      <c r="BK138" s="168">
        <f>SUM(BK139:BK145)</f>
        <v>0</v>
      </c>
    </row>
    <row r="139" spans="2:65" s="1" customFormat="1" ht="31.5" customHeight="1">
      <c r="B139" s="37"/>
      <c r="C139" s="170" t="s">
        <v>180</v>
      </c>
      <c r="D139" s="170" t="s">
        <v>152</v>
      </c>
      <c r="E139" s="171" t="s">
        <v>355</v>
      </c>
      <c r="F139" s="275" t="s">
        <v>356</v>
      </c>
      <c r="G139" s="275"/>
      <c r="H139" s="275"/>
      <c r="I139" s="275"/>
      <c r="J139" s="172" t="s">
        <v>168</v>
      </c>
      <c r="K139" s="173">
        <v>223.44</v>
      </c>
      <c r="L139" s="276">
        <v>0</v>
      </c>
      <c r="M139" s="277"/>
      <c r="N139" s="278">
        <f>ROUND(L139*K139,3)</f>
        <v>0</v>
      </c>
      <c r="O139" s="278"/>
      <c r="P139" s="278"/>
      <c r="Q139" s="278"/>
      <c r="R139" s="39"/>
      <c r="T139" s="175" t="s">
        <v>20</v>
      </c>
      <c r="U139" s="46" t="s">
        <v>44</v>
      </c>
      <c r="V139" s="38"/>
      <c r="W139" s="176">
        <f>V139*K139</f>
        <v>0</v>
      </c>
      <c r="X139" s="176">
        <v>0</v>
      </c>
      <c r="Y139" s="176">
        <f>X139*K139</f>
        <v>0</v>
      </c>
      <c r="Z139" s="176">
        <v>0</v>
      </c>
      <c r="AA139" s="177">
        <f>Z139*K139</f>
        <v>0</v>
      </c>
      <c r="AR139" s="20" t="s">
        <v>156</v>
      </c>
      <c r="AT139" s="20" t="s">
        <v>152</v>
      </c>
      <c r="AU139" s="20" t="s">
        <v>130</v>
      </c>
      <c r="AY139" s="20" t="s">
        <v>151</v>
      </c>
      <c r="BE139" s="112">
        <f>IF(U139="základná",N139,0)</f>
        <v>0</v>
      </c>
      <c r="BF139" s="112">
        <f>IF(U139="znížená",N139,0)</f>
        <v>0</v>
      </c>
      <c r="BG139" s="112">
        <f>IF(U139="zákl. prenesená",N139,0)</f>
        <v>0</v>
      </c>
      <c r="BH139" s="112">
        <f>IF(U139="zníž. prenesená",N139,0)</f>
        <v>0</v>
      </c>
      <c r="BI139" s="112">
        <f>IF(U139="nulová",N139,0)</f>
        <v>0</v>
      </c>
      <c r="BJ139" s="20" t="s">
        <v>130</v>
      </c>
      <c r="BK139" s="178">
        <f>ROUND(L139*K139,3)</f>
        <v>0</v>
      </c>
      <c r="BL139" s="20" t="s">
        <v>156</v>
      </c>
      <c r="BM139" s="20" t="s">
        <v>357</v>
      </c>
    </row>
    <row r="140" spans="2:65" s="11" customFormat="1" ht="22.5" customHeight="1">
      <c r="B140" s="187"/>
      <c r="C140" s="188"/>
      <c r="D140" s="188"/>
      <c r="E140" s="189" t="s">
        <v>20</v>
      </c>
      <c r="F140" s="285" t="s">
        <v>358</v>
      </c>
      <c r="G140" s="286"/>
      <c r="H140" s="286"/>
      <c r="I140" s="286"/>
      <c r="J140" s="188"/>
      <c r="K140" s="190">
        <v>223.44</v>
      </c>
      <c r="L140" s="188"/>
      <c r="M140" s="188"/>
      <c r="N140" s="188"/>
      <c r="O140" s="188"/>
      <c r="P140" s="188"/>
      <c r="Q140" s="188"/>
      <c r="R140" s="191"/>
      <c r="T140" s="192"/>
      <c r="U140" s="188"/>
      <c r="V140" s="188"/>
      <c r="W140" s="188"/>
      <c r="X140" s="188"/>
      <c r="Y140" s="188"/>
      <c r="Z140" s="188"/>
      <c r="AA140" s="193"/>
      <c r="AT140" s="194" t="s">
        <v>159</v>
      </c>
      <c r="AU140" s="194" t="s">
        <v>130</v>
      </c>
      <c r="AV140" s="11" t="s">
        <v>130</v>
      </c>
      <c r="AW140" s="11" t="s">
        <v>34</v>
      </c>
      <c r="AX140" s="11" t="s">
        <v>77</v>
      </c>
      <c r="AY140" s="194" t="s">
        <v>151</v>
      </c>
    </row>
    <row r="141" spans="2:65" s="12" customFormat="1" ht="22.5" customHeight="1">
      <c r="B141" s="195"/>
      <c r="C141" s="196"/>
      <c r="D141" s="196"/>
      <c r="E141" s="197" t="s">
        <v>20</v>
      </c>
      <c r="F141" s="283" t="s">
        <v>161</v>
      </c>
      <c r="G141" s="284"/>
      <c r="H141" s="284"/>
      <c r="I141" s="284"/>
      <c r="J141" s="196"/>
      <c r="K141" s="198">
        <v>223.44</v>
      </c>
      <c r="L141" s="196"/>
      <c r="M141" s="196"/>
      <c r="N141" s="196"/>
      <c r="O141" s="196"/>
      <c r="P141" s="196"/>
      <c r="Q141" s="196"/>
      <c r="R141" s="199"/>
      <c r="T141" s="200"/>
      <c r="U141" s="196"/>
      <c r="V141" s="196"/>
      <c r="W141" s="196"/>
      <c r="X141" s="196"/>
      <c r="Y141" s="196"/>
      <c r="Z141" s="196"/>
      <c r="AA141" s="201"/>
      <c r="AT141" s="202" t="s">
        <v>159</v>
      </c>
      <c r="AU141" s="202" t="s">
        <v>130</v>
      </c>
      <c r="AV141" s="12" t="s">
        <v>156</v>
      </c>
      <c r="AW141" s="12" t="s">
        <v>34</v>
      </c>
      <c r="AX141" s="12" t="s">
        <v>85</v>
      </c>
      <c r="AY141" s="202" t="s">
        <v>151</v>
      </c>
    </row>
    <row r="142" spans="2:65" s="1" customFormat="1" ht="44.25" customHeight="1">
      <c r="B142" s="37"/>
      <c r="C142" s="170" t="s">
        <v>187</v>
      </c>
      <c r="D142" s="170" t="s">
        <v>152</v>
      </c>
      <c r="E142" s="171" t="s">
        <v>359</v>
      </c>
      <c r="F142" s="275" t="s">
        <v>360</v>
      </c>
      <c r="G142" s="275"/>
      <c r="H142" s="275"/>
      <c r="I142" s="275"/>
      <c r="J142" s="172" t="s">
        <v>168</v>
      </c>
      <c r="K142" s="173">
        <v>223.44</v>
      </c>
      <c r="L142" s="276">
        <v>0</v>
      </c>
      <c r="M142" s="277"/>
      <c r="N142" s="278">
        <f>ROUND(L142*K142,3)</f>
        <v>0</v>
      </c>
      <c r="O142" s="278"/>
      <c r="P142" s="278"/>
      <c r="Q142" s="278"/>
      <c r="R142" s="39"/>
      <c r="T142" s="175" t="s">
        <v>20</v>
      </c>
      <c r="U142" s="46" t="s">
        <v>44</v>
      </c>
      <c r="V142" s="38"/>
      <c r="W142" s="176">
        <f>V142*K142</f>
        <v>0</v>
      </c>
      <c r="X142" s="176">
        <v>0</v>
      </c>
      <c r="Y142" s="176">
        <f>X142*K142</f>
        <v>0</v>
      </c>
      <c r="Z142" s="176">
        <v>0</v>
      </c>
      <c r="AA142" s="177">
        <f>Z142*K142</f>
        <v>0</v>
      </c>
      <c r="AR142" s="20" t="s">
        <v>156</v>
      </c>
      <c r="AT142" s="20" t="s">
        <v>152</v>
      </c>
      <c r="AU142" s="20" t="s">
        <v>130</v>
      </c>
      <c r="AY142" s="20" t="s">
        <v>151</v>
      </c>
      <c r="BE142" s="112">
        <f>IF(U142="základná",N142,0)</f>
        <v>0</v>
      </c>
      <c r="BF142" s="112">
        <f>IF(U142="znížená",N142,0)</f>
        <v>0</v>
      </c>
      <c r="BG142" s="112">
        <f>IF(U142="zákl. prenesená",N142,0)</f>
        <v>0</v>
      </c>
      <c r="BH142" s="112">
        <f>IF(U142="zníž. prenesená",N142,0)</f>
        <v>0</v>
      </c>
      <c r="BI142" s="112">
        <f>IF(U142="nulová",N142,0)</f>
        <v>0</v>
      </c>
      <c r="BJ142" s="20" t="s">
        <v>130</v>
      </c>
      <c r="BK142" s="178">
        <f>ROUND(L142*K142,3)</f>
        <v>0</v>
      </c>
      <c r="BL142" s="20" t="s">
        <v>156</v>
      </c>
      <c r="BM142" s="20" t="s">
        <v>361</v>
      </c>
    </row>
    <row r="143" spans="2:65" s="1" customFormat="1" ht="44.25" customHeight="1">
      <c r="B143" s="37"/>
      <c r="C143" s="170" t="s">
        <v>196</v>
      </c>
      <c r="D143" s="170" t="s">
        <v>152</v>
      </c>
      <c r="E143" s="171" t="s">
        <v>362</v>
      </c>
      <c r="F143" s="275" t="s">
        <v>363</v>
      </c>
      <c r="G143" s="275"/>
      <c r="H143" s="275"/>
      <c r="I143" s="275"/>
      <c r="J143" s="172" t="s">
        <v>168</v>
      </c>
      <c r="K143" s="173">
        <v>223.44</v>
      </c>
      <c r="L143" s="276">
        <v>0</v>
      </c>
      <c r="M143" s="277"/>
      <c r="N143" s="278">
        <f>ROUND(L143*K143,3)</f>
        <v>0</v>
      </c>
      <c r="O143" s="278"/>
      <c r="P143" s="278"/>
      <c r="Q143" s="278"/>
      <c r="R143" s="39"/>
      <c r="T143" s="175" t="s">
        <v>20</v>
      </c>
      <c r="U143" s="46" t="s">
        <v>44</v>
      </c>
      <c r="V143" s="38"/>
      <c r="W143" s="176">
        <f>V143*K143</f>
        <v>0</v>
      </c>
      <c r="X143" s="176">
        <v>0</v>
      </c>
      <c r="Y143" s="176">
        <f>X143*K143</f>
        <v>0</v>
      </c>
      <c r="Z143" s="176">
        <v>0</v>
      </c>
      <c r="AA143" s="177">
        <f>Z143*K143</f>
        <v>0</v>
      </c>
      <c r="AR143" s="20" t="s">
        <v>156</v>
      </c>
      <c r="AT143" s="20" t="s">
        <v>152</v>
      </c>
      <c r="AU143" s="20" t="s">
        <v>130</v>
      </c>
      <c r="AY143" s="20" t="s">
        <v>151</v>
      </c>
      <c r="BE143" s="112">
        <f>IF(U143="základná",N143,0)</f>
        <v>0</v>
      </c>
      <c r="BF143" s="112">
        <f>IF(U143="znížená",N143,0)</f>
        <v>0</v>
      </c>
      <c r="BG143" s="112">
        <f>IF(U143="zákl. prenesená",N143,0)</f>
        <v>0</v>
      </c>
      <c r="BH143" s="112">
        <f>IF(U143="zníž. prenesená",N143,0)</f>
        <v>0</v>
      </c>
      <c r="BI143" s="112">
        <f>IF(U143="nulová",N143,0)</f>
        <v>0</v>
      </c>
      <c r="BJ143" s="20" t="s">
        <v>130</v>
      </c>
      <c r="BK143" s="178">
        <f>ROUND(L143*K143,3)</f>
        <v>0</v>
      </c>
      <c r="BL143" s="20" t="s">
        <v>156</v>
      </c>
      <c r="BM143" s="20" t="s">
        <v>364</v>
      </c>
    </row>
    <row r="144" spans="2:65" s="1" customFormat="1" ht="22.5" customHeight="1">
      <c r="B144" s="37"/>
      <c r="C144" s="170" t="s">
        <v>202</v>
      </c>
      <c r="D144" s="170" t="s">
        <v>152</v>
      </c>
      <c r="E144" s="171" t="s">
        <v>365</v>
      </c>
      <c r="F144" s="275" t="s">
        <v>366</v>
      </c>
      <c r="G144" s="275"/>
      <c r="H144" s="275"/>
      <c r="I144" s="275"/>
      <c r="J144" s="172" t="s">
        <v>168</v>
      </c>
      <c r="K144" s="173">
        <v>107.203</v>
      </c>
      <c r="L144" s="276">
        <v>0</v>
      </c>
      <c r="M144" s="277"/>
      <c r="N144" s="278">
        <f>ROUND(L144*K144,3)</f>
        <v>0</v>
      </c>
      <c r="O144" s="278"/>
      <c r="P144" s="278"/>
      <c r="Q144" s="278"/>
      <c r="R144" s="39"/>
      <c r="T144" s="175" t="s">
        <v>20</v>
      </c>
      <c r="U144" s="46" t="s">
        <v>44</v>
      </c>
      <c r="V144" s="38"/>
      <c r="W144" s="176">
        <f>V144*K144</f>
        <v>0</v>
      </c>
      <c r="X144" s="176">
        <v>0</v>
      </c>
      <c r="Y144" s="176">
        <f>X144*K144</f>
        <v>0</v>
      </c>
      <c r="Z144" s="176">
        <v>0</v>
      </c>
      <c r="AA144" s="177">
        <f>Z144*K144</f>
        <v>0</v>
      </c>
      <c r="AR144" s="20" t="s">
        <v>156</v>
      </c>
      <c r="AT144" s="20" t="s">
        <v>152</v>
      </c>
      <c r="AU144" s="20" t="s">
        <v>130</v>
      </c>
      <c r="AY144" s="20" t="s">
        <v>151</v>
      </c>
      <c r="BE144" s="112">
        <f>IF(U144="základná",N144,0)</f>
        <v>0</v>
      </c>
      <c r="BF144" s="112">
        <f>IF(U144="znížená",N144,0)</f>
        <v>0</v>
      </c>
      <c r="BG144" s="112">
        <f>IF(U144="zákl. prenesená",N144,0)</f>
        <v>0</v>
      </c>
      <c r="BH144" s="112">
        <f>IF(U144="zníž. prenesená",N144,0)</f>
        <v>0</v>
      </c>
      <c r="BI144" s="112">
        <f>IF(U144="nulová",N144,0)</f>
        <v>0</v>
      </c>
      <c r="BJ144" s="20" t="s">
        <v>130</v>
      </c>
      <c r="BK144" s="178">
        <f>ROUND(L144*K144,3)</f>
        <v>0</v>
      </c>
      <c r="BL144" s="20" t="s">
        <v>156</v>
      </c>
      <c r="BM144" s="20" t="s">
        <v>367</v>
      </c>
    </row>
    <row r="145" spans="2:65" s="1" customFormat="1" ht="31.5" customHeight="1">
      <c r="B145" s="37"/>
      <c r="C145" s="170" t="s">
        <v>206</v>
      </c>
      <c r="D145" s="170" t="s">
        <v>152</v>
      </c>
      <c r="E145" s="171" t="s">
        <v>368</v>
      </c>
      <c r="F145" s="275" t="s">
        <v>369</v>
      </c>
      <c r="G145" s="275"/>
      <c r="H145" s="275"/>
      <c r="I145" s="275"/>
      <c r="J145" s="172" t="s">
        <v>168</v>
      </c>
      <c r="K145" s="173">
        <v>167.94399999999999</v>
      </c>
      <c r="L145" s="276">
        <v>0</v>
      </c>
      <c r="M145" s="277"/>
      <c r="N145" s="278">
        <f>ROUND(L145*K145,3)</f>
        <v>0</v>
      </c>
      <c r="O145" s="278"/>
      <c r="P145" s="278"/>
      <c r="Q145" s="278"/>
      <c r="R145" s="39"/>
      <c r="T145" s="175" t="s">
        <v>20</v>
      </c>
      <c r="U145" s="46" t="s">
        <v>44</v>
      </c>
      <c r="V145" s="38"/>
      <c r="W145" s="176">
        <f>V145*K145</f>
        <v>0</v>
      </c>
      <c r="X145" s="176">
        <v>0</v>
      </c>
      <c r="Y145" s="176">
        <f>X145*K145</f>
        <v>0</v>
      </c>
      <c r="Z145" s="176">
        <v>0</v>
      </c>
      <c r="AA145" s="177">
        <f>Z145*K145</f>
        <v>0</v>
      </c>
      <c r="AR145" s="20" t="s">
        <v>156</v>
      </c>
      <c r="AT145" s="20" t="s">
        <v>152</v>
      </c>
      <c r="AU145" s="20" t="s">
        <v>130</v>
      </c>
      <c r="AY145" s="20" t="s">
        <v>151</v>
      </c>
      <c r="BE145" s="112">
        <f>IF(U145="základná",N145,0)</f>
        <v>0</v>
      </c>
      <c r="BF145" s="112">
        <f>IF(U145="znížená",N145,0)</f>
        <v>0</v>
      </c>
      <c r="BG145" s="112">
        <f>IF(U145="zákl. prenesená",N145,0)</f>
        <v>0</v>
      </c>
      <c r="BH145" s="112">
        <f>IF(U145="zníž. prenesená",N145,0)</f>
        <v>0</v>
      </c>
      <c r="BI145" s="112">
        <f>IF(U145="nulová",N145,0)</f>
        <v>0</v>
      </c>
      <c r="BJ145" s="20" t="s">
        <v>130</v>
      </c>
      <c r="BK145" s="178">
        <f>ROUND(L145*K145,3)</f>
        <v>0</v>
      </c>
      <c r="BL145" s="20" t="s">
        <v>156</v>
      </c>
      <c r="BM145" s="20" t="s">
        <v>370</v>
      </c>
    </row>
    <row r="146" spans="2:65" s="9" customFormat="1" ht="29.85" customHeight="1">
      <c r="B146" s="159"/>
      <c r="C146" s="160"/>
      <c r="D146" s="169" t="s">
        <v>333</v>
      </c>
      <c r="E146" s="169"/>
      <c r="F146" s="169"/>
      <c r="G146" s="169"/>
      <c r="H146" s="169"/>
      <c r="I146" s="169"/>
      <c r="J146" s="169"/>
      <c r="K146" s="169"/>
      <c r="L146" s="169"/>
      <c r="M146" s="169"/>
      <c r="N146" s="299">
        <f>BK146</f>
        <v>0</v>
      </c>
      <c r="O146" s="300"/>
      <c r="P146" s="300"/>
      <c r="Q146" s="300"/>
      <c r="R146" s="162"/>
      <c r="T146" s="163"/>
      <c r="U146" s="160"/>
      <c r="V146" s="160"/>
      <c r="W146" s="164">
        <f>W147</f>
        <v>0</v>
      </c>
      <c r="X146" s="160"/>
      <c r="Y146" s="164">
        <f>Y147</f>
        <v>0</v>
      </c>
      <c r="Z146" s="160"/>
      <c r="AA146" s="165">
        <f>AA147</f>
        <v>0</v>
      </c>
      <c r="AR146" s="166" t="s">
        <v>85</v>
      </c>
      <c r="AT146" s="167" t="s">
        <v>76</v>
      </c>
      <c r="AU146" s="167" t="s">
        <v>85</v>
      </c>
      <c r="AY146" s="166" t="s">
        <v>151</v>
      </c>
      <c r="BK146" s="168">
        <f>BK147</f>
        <v>0</v>
      </c>
    </row>
    <row r="147" spans="2:65" s="1" customFormat="1" ht="31.5" customHeight="1">
      <c r="B147" s="37"/>
      <c r="C147" s="170" t="s">
        <v>210</v>
      </c>
      <c r="D147" s="170" t="s">
        <v>152</v>
      </c>
      <c r="E147" s="171" t="s">
        <v>371</v>
      </c>
      <c r="F147" s="275" t="s">
        <v>372</v>
      </c>
      <c r="G147" s="275"/>
      <c r="H147" s="275"/>
      <c r="I147" s="275"/>
      <c r="J147" s="172" t="s">
        <v>178</v>
      </c>
      <c r="K147" s="173">
        <v>23.896999999999998</v>
      </c>
      <c r="L147" s="276">
        <v>0</v>
      </c>
      <c r="M147" s="277"/>
      <c r="N147" s="278">
        <f>ROUND(L147*K147,3)</f>
        <v>0</v>
      </c>
      <c r="O147" s="278"/>
      <c r="P147" s="278"/>
      <c r="Q147" s="278"/>
      <c r="R147" s="39"/>
      <c r="T147" s="175" t="s">
        <v>20</v>
      </c>
      <c r="U147" s="46" t="s">
        <v>44</v>
      </c>
      <c r="V147" s="38"/>
      <c r="W147" s="176">
        <f>V147*K147</f>
        <v>0</v>
      </c>
      <c r="X147" s="176">
        <v>0</v>
      </c>
      <c r="Y147" s="176">
        <f>X147*K147</f>
        <v>0</v>
      </c>
      <c r="Z147" s="176">
        <v>0</v>
      </c>
      <c r="AA147" s="177">
        <f>Z147*K147</f>
        <v>0</v>
      </c>
      <c r="AR147" s="20" t="s">
        <v>156</v>
      </c>
      <c r="AT147" s="20" t="s">
        <v>152</v>
      </c>
      <c r="AU147" s="20" t="s">
        <v>130</v>
      </c>
      <c r="AY147" s="20" t="s">
        <v>151</v>
      </c>
      <c r="BE147" s="112">
        <f>IF(U147="základná",N147,0)</f>
        <v>0</v>
      </c>
      <c r="BF147" s="112">
        <f>IF(U147="znížená",N147,0)</f>
        <v>0</v>
      </c>
      <c r="BG147" s="112">
        <f>IF(U147="zákl. prenesená",N147,0)</f>
        <v>0</v>
      </c>
      <c r="BH147" s="112">
        <f>IF(U147="zníž. prenesená",N147,0)</f>
        <v>0</v>
      </c>
      <c r="BI147" s="112">
        <f>IF(U147="nulová",N147,0)</f>
        <v>0</v>
      </c>
      <c r="BJ147" s="20" t="s">
        <v>130</v>
      </c>
      <c r="BK147" s="178">
        <f>ROUND(L147*K147,3)</f>
        <v>0</v>
      </c>
      <c r="BL147" s="20" t="s">
        <v>156</v>
      </c>
      <c r="BM147" s="20" t="s">
        <v>373</v>
      </c>
    </row>
    <row r="148" spans="2:65" s="9" customFormat="1" ht="37.35" customHeight="1">
      <c r="B148" s="159"/>
      <c r="C148" s="160"/>
      <c r="D148" s="161" t="s">
        <v>121</v>
      </c>
      <c r="E148" s="161"/>
      <c r="F148" s="161"/>
      <c r="G148" s="161"/>
      <c r="H148" s="161"/>
      <c r="I148" s="161"/>
      <c r="J148" s="161"/>
      <c r="K148" s="161"/>
      <c r="L148" s="161"/>
      <c r="M148" s="161"/>
      <c r="N148" s="297">
        <f>BK148</f>
        <v>0</v>
      </c>
      <c r="O148" s="298"/>
      <c r="P148" s="298"/>
      <c r="Q148" s="298"/>
      <c r="R148" s="162"/>
      <c r="T148" s="163"/>
      <c r="U148" s="160"/>
      <c r="V148" s="160"/>
      <c r="W148" s="164">
        <f>W149</f>
        <v>0</v>
      </c>
      <c r="X148" s="160"/>
      <c r="Y148" s="164">
        <f>Y149</f>
        <v>3.2625000000000001E-2</v>
      </c>
      <c r="Z148" s="160"/>
      <c r="AA148" s="165">
        <f>AA149</f>
        <v>0</v>
      </c>
      <c r="AR148" s="166" t="s">
        <v>130</v>
      </c>
      <c r="AT148" s="167" t="s">
        <v>76</v>
      </c>
      <c r="AU148" s="167" t="s">
        <v>77</v>
      </c>
      <c r="AY148" s="166" t="s">
        <v>151</v>
      </c>
      <c r="BK148" s="168">
        <f>BK149</f>
        <v>0</v>
      </c>
    </row>
    <row r="149" spans="2:65" s="9" customFormat="1" ht="19.899999999999999" customHeight="1">
      <c r="B149" s="159"/>
      <c r="C149" s="160"/>
      <c r="D149" s="169" t="s">
        <v>123</v>
      </c>
      <c r="E149" s="169"/>
      <c r="F149" s="169"/>
      <c r="G149" s="169"/>
      <c r="H149" s="169"/>
      <c r="I149" s="169"/>
      <c r="J149" s="169"/>
      <c r="K149" s="169"/>
      <c r="L149" s="169"/>
      <c r="M149" s="169"/>
      <c r="N149" s="295">
        <f>BK149</f>
        <v>0</v>
      </c>
      <c r="O149" s="296"/>
      <c r="P149" s="296"/>
      <c r="Q149" s="296"/>
      <c r="R149" s="162"/>
      <c r="T149" s="163"/>
      <c r="U149" s="160"/>
      <c r="V149" s="160"/>
      <c r="W149" s="164">
        <f>SUM(W150:W152)</f>
        <v>0</v>
      </c>
      <c r="X149" s="160"/>
      <c r="Y149" s="164">
        <f>SUM(Y150:Y152)</f>
        <v>3.2625000000000001E-2</v>
      </c>
      <c r="Z149" s="160"/>
      <c r="AA149" s="165">
        <f>SUM(AA150:AA152)</f>
        <v>0</v>
      </c>
      <c r="AR149" s="166" t="s">
        <v>130</v>
      </c>
      <c r="AT149" s="167" t="s">
        <v>76</v>
      </c>
      <c r="AU149" s="167" t="s">
        <v>85</v>
      </c>
      <c r="AY149" s="166" t="s">
        <v>151</v>
      </c>
      <c r="BK149" s="168">
        <f>SUM(BK150:BK152)</f>
        <v>0</v>
      </c>
    </row>
    <row r="150" spans="2:65" s="1" customFormat="1" ht="44.25" customHeight="1">
      <c r="B150" s="37"/>
      <c r="C150" s="170" t="s">
        <v>214</v>
      </c>
      <c r="D150" s="170" t="s">
        <v>152</v>
      </c>
      <c r="E150" s="171" t="s">
        <v>374</v>
      </c>
      <c r="F150" s="275" t="s">
        <v>375</v>
      </c>
      <c r="G150" s="275"/>
      <c r="H150" s="275"/>
      <c r="I150" s="275"/>
      <c r="J150" s="172" t="s">
        <v>183</v>
      </c>
      <c r="K150" s="173">
        <v>4.5</v>
      </c>
      <c r="L150" s="276">
        <v>0</v>
      </c>
      <c r="M150" s="277"/>
      <c r="N150" s="278">
        <f>ROUND(L150*K150,3)</f>
        <v>0</v>
      </c>
      <c r="O150" s="278"/>
      <c r="P150" s="278"/>
      <c r="Q150" s="278"/>
      <c r="R150" s="39"/>
      <c r="T150" s="175" t="s">
        <v>20</v>
      </c>
      <c r="U150" s="46" t="s">
        <v>44</v>
      </c>
      <c r="V150" s="38"/>
      <c r="W150" s="176">
        <f>V150*K150</f>
        <v>0</v>
      </c>
      <c r="X150" s="176">
        <v>2.2499999999999998E-3</v>
      </c>
      <c r="Y150" s="176">
        <f>X150*K150</f>
        <v>1.0124999999999999E-2</v>
      </c>
      <c r="Z150" s="176">
        <v>0</v>
      </c>
      <c r="AA150" s="177">
        <f>Z150*K150</f>
        <v>0</v>
      </c>
      <c r="AR150" s="20" t="s">
        <v>184</v>
      </c>
      <c r="AT150" s="20" t="s">
        <v>152</v>
      </c>
      <c r="AU150" s="20" t="s">
        <v>130</v>
      </c>
      <c r="AY150" s="20" t="s">
        <v>151</v>
      </c>
      <c r="BE150" s="112">
        <f>IF(U150="základná",N150,0)</f>
        <v>0</v>
      </c>
      <c r="BF150" s="112">
        <f>IF(U150="znížená",N150,0)</f>
        <v>0</v>
      </c>
      <c r="BG150" s="112">
        <f>IF(U150="zákl. prenesená",N150,0)</f>
        <v>0</v>
      </c>
      <c r="BH150" s="112">
        <f>IF(U150="zníž. prenesená",N150,0)</f>
        <v>0</v>
      </c>
      <c r="BI150" s="112">
        <f>IF(U150="nulová",N150,0)</f>
        <v>0</v>
      </c>
      <c r="BJ150" s="20" t="s">
        <v>130</v>
      </c>
      <c r="BK150" s="178">
        <f>ROUND(L150*K150,3)</f>
        <v>0</v>
      </c>
      <c r="BL150" s="20" t="s">
        <v>184</v>
      </c>
      <c r="BM150" s="20" t="s">
        <v>376</v>
      </c>
    </row>
    <row r="151" spans="2:65" s="1" customFormat="1" ht="22.5" customHeight="1">
      <c r="B151" s="37"/>
      <c r="C151" s="170" t="s">
        <v>219</v>
      </c>
      <c r="D151" s="170" t="s">
        <v>152</v>
      </c>
      <c r="E151" s="171" t="s">
        <v>377</v>
      </c>
      <c r="F151" s="275" t="s">
        <v>378</v>
      </c>
      <c r="G151" s="275"/>
      <c r="H151" s="275"/>
      <c r="I151" s="275"/>
      <c r="J151" s="172" t="s">
        <v>379</v>
      </c>
      <c r="K151" s="173">
        <v>10</v>
      </c>
      <c r="L151" s="276">
        <v>0</v>
      </c>
      <c r="M151" s="277"/>
      <c r="N151" s="278">
        <f>ROUND(L151*K151,3)</f>
        <v>0</v>
      </c>
      <c r="O151" s="278"/>
      <c r="P151" s="278"/>
      <c r="Q151" s="278"/>
      <c r="R151" s="39"/>
      <c r="T151" s="175" t="s">
        <v>20</v>
      </c>
      <c r="U151" s="46" t="s">
        <v>44</v>
      </c>
      <c r="V151" s="38"/>
      <c r="W151" s="176">
        <f>V151*K151</f>
        <v>0</v>
      </c>
      <c r="X151" s="176">
        <v>2.2499999999999998E-3</v>
      </c>
      <c r="Y151" s="176">
        <f>X151*K151</f>
        <v>2.2499999999999999E-2</v>
      </c>
      <c r="Z151" s="176">
        <v>0</v>
      </c>
      <c r="AA151" s="177">
        <f>Z151*K151</f>
        <v>0</v>
      </c>
      <c r="AR151" s="20" t="s">
        <v>184</v>
      </c>
      <c r="AT151" s="20" t="s">
        <v>152</v>
      </c>
      <c r="AU151" s="20" t="s">
        <v>130</v>
      </c>
      <c r="AY151" s="20" t="s">
        <v>151</v>
      </c>
      <c r="BE151" s="112">
        <f>IF(U151="základná",N151,0)</f>
        <v>0</v>
      </c>
      <c r="BF151" s="112">
        <f>IF(U151="znížená",N151,0)</f>
        <v>0</v>
      </c>
      <c r="BG151" s="112">
        <f>IF(U151="zákl. prenesená",N151,0)</f>
        <v>0</v>
      </c>
      <c r="BH151" s="112">
        <f>IF(U151="zníž. prenesená",N151,0)</f>
        <v>0</v>
      </c>
      <c r="BI151" s="112">
        <f>IF(U151="nulová",N151,0)</f>
        <v>0</v>
      </c>
      <c r="BJ151" s="20" t="s">
        <v>130</v>
      </c>
      <c r="BK151" s="178">
        <f>ROUND(L151*K151,3)</f>
        <v>0</v>
      </c>
      <c r="BL151" s="20" t="s">
        <v>184</v>
      </c>
      <c r="BM151" s="20" t="s">
        <v>380</v>
      </c>
    </row>
    <row r="152" spans="2:65" s="1" customFormat="1" ht="31.5" customHeight="1">
      <c r="B152" s="37"/>
      <c r="C152" s="170" t="s">
        <v>223</v>
      </c>
      <c r="D152" s="170" t="s">
        <v>152</v>
      </c>
      <c r="E152" s="171" t="s">
        <v>298</v>
      </c>
      <c r="F152" s="275" t="s">
        <v>299</v>
      </c>
      <c r="G152" s="275"/>
      <c r="H152" s="275"/>
      <c r="I152" s="275"/>
      <c r="J152" s="172" t="s">
        <v>233</v>
      </c>
      <c r="K152" s="174">
        <v>0</v>
      </c>
      <c r="L152" s="276">
        <v>0</v>
      </c>
      <c r="M152" s="277"/>
      <c r="N152" s="278">
        <f>ROUND(L152*K152,3)</f>
        <v>0</v>
      </c>
      <c r="O152" s="278"/>
      <c r="P152" s="278"/>
      <c r="Q152" s="278"/>
      <c r="R152" s="39"/>
      <c r="T152" s="175" t="s">
        <v>20</v>
      </c>
      <c r="U152" s="46" t="s">
        <v>44</v>
      </c>
      <c r="V152" s="38"/>
      <c r="W152" s="176">
        <f>V152*K152</f>
        <v>0</v>
      </c>
      <c r="X152" s="176">
        <v>0</v>
      </c>
      <c r="Y152" s="176">
        <f>X152*K152</f>
        <v>0</v>
      </c>
      <c r="Z152" s="176">
        <v>0</v>
      </c>
      <c r="AA152" s="177">
        <f>Z152*K152</f>
        <v>0</v>
      </c>
      <c r="AR152" s="20" t="s">
        <v>184</v>
      </c>
      <c r="AT152" s="20" t="s">
        <v>152</v>
      </c>
      <c r="AU152" s="20" t="s">
        <v>130</v>
      </c>
      <c r="AY152" s="20" t="s">
        <v>151</v>
      </c>
      <c r="BE152" s="112">
        <f>IF(U152="základná",N152,0)</f>
        <v>0</v>
      </c>
      <c r="BF152" s="112">
        <f>IF(U152="znížená",N152,0)</f>
        <v>0</v>
      </c>
      <c r="BG152" s="112">
        <f>IF(U152="zákl. prenesená",N152,0)</f>
        <v>0</v>
      </c>
      <c r="BH152" s="112">
        <f>IF(U152="zníž. prenesená",N152,0)</f>
        <v>0</v>
      </c>
      <c r="BI152" s="112">
        <f>IF(U152="nulová",N152,0)</f>
        <v>0</v>
      </c>
      <c r="BJ152" s="20" t="s">
        <v>130</v>
      </c>
      <c r="BK152" s="178">
        <f>ROUND(L152*K152,3)</f>
        <v>0</v>
      </c>
      <c r="BL152" s="20" t="s">
        <v>184</v>
      </c>
      <c r="BM152" s="20" t="s">
        <v>381</v>
      </c>
    </row>
    <row r="153" spans="2:65" s="1" customFormat="1" ht="49.9" customHeight="1">
      <c r="B153" s="37"/>
      <c r="C153" s="38"/>
      <c r="D153" s="161" t="s">
        <v>328</v>
      </c>
      <c r="E153" s="38"/>
      <c r="F153" s="38"/>
      <c r="G153" s="38"/>
      <c r="H153" s="38"/>
      <c r="I153" s="38"/>
      <c r="J153" s="38"/>
      <c r="K153" s="38"/>
      <c r="L153" s="38"/>
      <c r="M153" s="38"/>
      <c r="N153" s="297">
        <f>BK153</f>
        <v>0</v>
      </c>
      <c r="O153" s="298"/>
      <c r="P153" s="298"/>
      <c r="Q153" s="298"/>
      <c r="R153" s="39"/>
      <c r="T153" s="150"/>
      <c r="U153" s="58"/>
      <c r="V153" s="58"/>
      <c r="W153" s="58"/>
      <c r="X153" s="58"/>
      <c r="Y153" s="58"/>
      <c r="Z153" s="58"/>
      <c r="AA153" s="60"/>
      <c r="AT153" s="20" t="s">
        <v>76</v>
      </c>
      <c r="AU153" s="20" t="s">
        <v>77</v>
      </c>
      <c r="AY153" s="20" t="s">
        <v>329</v>
      </c>
      <c r="BK153" s="178">
        <v>0</v>
      </c>
    </row>
    <row r="154" spans="2:65" s="1" customFormat="1" ht="6.95" customHeight="1">
      <c r="B154" s="61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3"/>
    </row>
  </sheetData>
  <sheetProtection password="CC35" sheet="1" objects="1" scenarios="1" formatCells="0" formatColumns="0" formatRows="0" sort="0" autoFilter="0"/>
  <mergeCells count="129">
    <mergeCell ref="N153:Q153"/>
    <mergeCell ref="H1:K1"/>
    <mergeCell ref="S2:AC2"/>
    <mergeCell ref="F151:I151"/>
    <mergeCell ref="L151:M151"/>
    <mergeCell ref="N151:Q151"/>
    <mergeCell ref="F152:I152"/>
    <mergeCell ref="L152:M152"/>
    <mergeCell ref="N152:Q152"/>
    <mergeCell ref="N121:Q121"/>
    <mergeCell ref="N122:Q122"/>
    <mergeCell ref="N123:Q123"/>
    <mergeCell ref="N138:Q138"/>
    <mergeCell ref="N146:Q146"/>
    <mergeCell ref="N148:Q148"/>
    <mergeCell ref="N149:Q149"/>
    <mergeCell ref="F145:I145"/>
    <mergeCell ref="L145:M145"/>
    <mergeCell ref="N145:Q145"/>
    <mergeCell ref="F147:I147"/>
    <mergeCell ref="L147:M147"/>
    <mergeCell ref="N147:Q147"/>
    <mergeCell ref="F150:I150"/>
    <mergeCell ref="L150:M150"/>
    <mergeCell ref="N150:Q150"/>
    <mergeCell ref="F141:I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5:I135"/>
    <mergeCell ref="F136:I136"/>
    <mergeCell ref="F137:I137"/>
    <mergeCell ref="L137:M137"/>
    <mergeCell ref="N137:Q137"/>
    <mergeCell ref="F139:I139"/>
    <mergeCell ref="L139:M139"/>
    <mergeCell ref="N139:Q139"/>
    <mergeCell ref="F140:I140"/>
    <mergeCell ref="F130:I130"/>
    <mergeCell ref="L130:M130"/>
    <mergeCell ref="N130:Q130"/>
    <mergeCell ref="F131:I131"/>
    <mergeCell ref="L131:M131"/>
    <mergeCell ref="N131:Q131"/>
    <mergeCell ref="F132:I132"/>
    <mergeCell ref="F133:I133"/>
    <mergeCell ref="F134:I134"/>
    <mergeCell ref="F124:I124"/>
    <mergeCell ref="L124:M124"/>
    <mergeCell ref="N124:Q124"/>
    <mergeCell ref="F125:I125"/>
    <mergeCell ref="F126:I126"/>
    <mergeCell ref="F127:I127"/>
    <mergeCell ref="F128:I128"/>
    <mergeCell ref="F129:I129"/>
    <mergeCell ref="L129:M129"/>
    <mergeCell ref="N129:Q129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ácia rozpočtu"/>
    <hyperlink ref="L1" location="C120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0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1"/>
      <c r="B1" s="14"/>
      <c r="C1" s="14"/>
      <c r="D1" s="15" t="s">
        <v>1</v>
      </c>
      <c r="E1" s="14"/>
      <c r="F1" s="16" t="s">
        <v>102</v>
      </c>
      <c r="G1" s="16"/>
      <c r="H1" s="301" t="s">
        <v>103</v>
      </c>
      <c r="I1" s="301"/>
      <c r="J1" s="301"/>
      <c r="K1" s="301"/>
      <c r="L1" s="16" t="s">
        <v>104</v>
      </c>
      <c r="M1" s="14"/>
      <c r="N1" s="14"/>
      <c r="O1" s="15" t="s">
        <v>105</v>
      </c>
      <c r="P1" s="14"/>
      <c r="Q1" s="14"/>
      <c r="R1" s="14"/>
      <c r="S1" s="16" t="s">
        <v>106</v>
      </c>
      <c r="T1" s="16"/>
      <c r="U1" s="121"/>
      <c r="V1" s="121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07" t="s">
        <v>7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S2" s="252" t="s">
        <v>8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20" t="s">
        <v>92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77</v>
      </c>
    </row>
    <row r="4" spans="1:66" ht="36.950000000000003" customHeight="1">
      <c r="B4" s="24"/>
      <c r="C4" s="209" t="s">
        <v>107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5"/>
      <c r="T4" s="26" t="s">
        <v>12</v>
      </c>
      <c r="AT4" s="20" t="s">
        <v>6</v>
      </c>
    </row>
    <row r="5" spans="1:66" ht="6.95" customHeight="1">
      <c r="B5" s="2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5"/>
    </row>
    <row r="6" spans="1:66" ht="25.35" customHeight="1">
      <c r="B6" s="24"/>
      <c r="C6" s="28"/>
      <c r="D6" s="32" t="s">
        <v>17</v>
      </c>
      <c r="E6" s="28"/>
      <c r="F6" s="254" t="str">
        <f>'Rekapitulácia stavby'!K6</f>
        <v>Rekonštrukcia domu smútku Dolný Badín-havarijný stav</v>
      </c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8"/>
      <c r="R6" s="25"/>
    </row>
    <row r="7" spans="1:66" s="1" customFormat="1" ht="32.85" customHeight="1">
      <c r="B7" s="37"/>
      <c r="C7" s="38"/>
      <c r="D7" s="31" t="s">
        <v>108</v>
      </c>
      <c r="E7" s="38"/>
      <c r="F7" s="215" t="s">
        <v>382</v>
      </c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38"/>
      <c r="R7" s="39"/>
    </row>
    <row r="8" spans="1:66" s="1" customFormat="1" ht="14.45" customHeight="1">
      <c r="B8" s="37"/>
      <c r="C8" s="38"/>
      <c r="D8" s="32" t="s">
        <v>19</v>
      </c>
      <c r="E8" s="38"/>
      <c r="F8" s="30" t="s">
        <v>20</v>
      </c>
      <c r="G8" s="38"/>
      <c r="H8" s="38"/>
      <c r="I8" s="38"/>
      <c r="J8" s="38"/>
      <c r="K8" s="38"/>
      <c r="L8" s="38"/>
      <c r="M8" s="32" t="s">
        <v>21</v>
      </c>
      <c r="N8" s="38"/>
      <c r="O8" s="30" t="s">
        <v>20</v>
      </c>
      <c r="P8" s="38"/>
      <c r="Q8" s="38"/>
      <c r="R8" s="39"/>
    </row>
    <row r="9" spans="1:66" s="1" customFormat="1" ht="14.45" customHeight="1">
      <c r="B9" s="37"/>
      <c r="C9" s="38"/>
      <c r="D9" s="32" t="s">
        <v>22</v>
      </c>
      <c r="E9" s="38"/>
      <c r="F9" s="30" t="s">
        <v>23</v>
      </c>
      <c r="G9" s="38"/>
      <c r="H9" s="38"/>
      <c r="I9" s="38"/>
      <c r="J9" s="38"/>
      <c r="K9" s="38"/>
      <c r="L9" s="38"/>
      <c r="M9" s="32" t="s">
        <v>24</v>
      </c>
      <c r="N9" s="38"/>
      <c r="O9" s="257" t="str">
        <f>'Rekapitulácia stavby'!AN8</f>
        <v>22. 3. 2018</v>
      </c>
      <c r="P9" s="258"/>
      <c r="Q9" s="38"/>
      <c r="R9" s="39"/>
    </row>
    <row r="10" spans="1:66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1:66" s="1" customFormat="1" ht="14.45" customHeight="1">
      <c r="B11" s="37"/>
      <c r="C11" s="38"/>
      <c r="D11" s="32" t="s">
        <v>26</v>
      </c>
      <c r="E11" s="38"/>
      <c r="F11" s="38"/>
      <c r="G11" s="38"/>
      <c r="H11" s="38"/>
      <c r="I11" s="38"/>
      <c r="J11" s="38"/>
      <c r="K11" s="38"/>
      <c r="L11" s="38"/>
      <c r="M11" s="32" t="s">
        <v>27</v>
      </c>
      <c r="N11" s="38"/>
      <c r="O11" s="213" t="s">
        <v>20</v>
      </c>
      <c r="P11" s="213"/>
      <c r="Q11" s="38"/>
      <c r="R11" s="39"/>
    </row>
    <row r="12" spans="1:66" s="1" customFormat="1" ht="18" customHeight="1">
      <c r="B12" s="37"/>
      <c r="C12" s="38"/>
      <c r="D12" s="38"/>
      <c r="E12" s="30" t="s">
        <v>28</v>
      </c>
      <c r="F12" s="38"/>
      <c r="G12" s="38"/>
      <c r="H12" s="38"/>
      <c r="I12" s="38"/>
      <c r="J12" s="38"/>
      <c r="K12" s="38"/>
      <c r="L12" s="38"/>
      <c r="M12" s="32" t="s">
        <v>29</v>
      </c>
      <c r="N12" s="38"/>
      <c r="O12" s="213" t="s">
        <v>20</v>
      </c>
      <c r="P12" s="213"/>
      <c r="Q12" s="38"/>
      <c r="R12" s="39"/>
    </row>
    <row r="13" spans="1:66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1:66" s="1" customFormat="1" ht="14.45" customHeight="1">
      <c r="B14" s="37"/>
      <c r="C14" s="38"/>
      <c r="D14" s="32" t="s">
        <v>30</v>
      </c>
      <c r="E14" s="38"/>
      <c r="F14" s="38"/>
      <c r="G14" s="38"/>
      <c r="H14" s="38"/>
      <c r="I14" s="38"/>
      <c r="J14" s="38"/>
      <c r="K14" s="38"/>
      <c r="L14" s="38"/>
      <c r="M14" s="32" t="s">
        <v>27</v>
      </c>
      <c r="N14" s="38"/>
      <c r="O14" s="259" t="s">
        <v>20</v>
      </c>
      <c r="P14" s="213"/>
      <c r="Q14" s="38"/>
      <c r="R14" s="39"/>
    </row>
    <row r="15" spans="1:66" s="1" customFormat="1" ht="18" customHeight="1">
      <c r="B15" s="37"/>
      <c r="C15" s="38"/>
      <c r="D15" s="38"/>
      <c r="E15" s="259" t="s">
        <v>111</v>
      </c>
      <c r="F15" s="260"/>
      <c r="G15" s="260"/>
      <c r="H15" s="260"/>
      <c r="I15" s="260"/>
      <c r="J15" s="260"/>
      <c r="K15" s="260"/>
      <c r="L15" s="260"/>
      <c r="M15" s="32" t="s">
        <v>29</v>
      </c>
      <c r="N15" s="38"/>
      <c r="O15" s="259" t="s">
        <v>20</v>
      </c>
      <c r="P15" s="213"/>
      <c r="Q15" s="38"/>
      <c r="R15" s="39"/>
    </row>
    <row r="16" spans="1:66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2" t="s">
        <v>32</v>
      </c>
      <c r="E17" s="38"/>
      <c r="F17" s="38"/>
      <c r="G17" s="38"/>
      <c r="H17" s="38"/>
      <c r="I17" s="38"/>
      <c r="J17" s="38"/>
      <c r="K17" s="38"/>
      <c r="L17" s="38"/>
      <c r="M17" s="32" t="s">
        <v>27</v>
      </c>
      <c r="N17" s="38"/>
      <c r="O17" s="213" t="s">
        <v>20</v>
      </c>
      <c r="P17" s="213"/>
      <c r="Q17" s="38"/>
      <c r="R17" s="39"/>
    </row>
    <row r="18" spans="2:18" s="1" customFormat="1" ht="18" customHeight="1">
      <c r="B18" s="37"/>
      <c r="C18" s="38"/>
      <c r="D18" s="38"/>
      <c r="E18" s="30" t="s">
        <v>33</v>
      </c>
      <c r="F18" s="38"/>
      <c r="G18" s="38"/>
      <c r="H18" s="38"/>
      <c r="I18" s="38"/>
      <c r="J18" s="38"/>
      <c r="K18" s="38"/>
      <c r="L18" s="38"/>
      <c r="M18" s="32" t="s">
        <v>29</v>
      </c>
      <c r="N18" s="38"/>
      <c r="O18" s="213" t="s">
        <v>20</v>
      </c>
      <c r="P18" s="213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2" t="s">
        <v>36</v>
      </c>
      <c r="E20" s="38"/>
      <c r="F20" s="38"/>
      <c r="G20" s="38"/>
      <c r="H20" s="38"/>
      <c r="I20" s="38"/>
      <c r="J20" s="38"/>
      <c r="K20" s="38"/>
      <c r="L20" s="38"/>
      <c r="M20" s="32" t="s">
        <v>27</v>
      </c>
      <c r="N20" s="38"/>
      <c r="O20" s="213" t="str">
        <f>IF('Rekapitulácia stavby'!AN19="","",'Rekapitulácia stavby'!AN19)</f>
        <v/>
      </c>
      <c r="P20" s="213"/>
      <c r="Q20" s="38"/>
      <c r="R20" s="39"/>
    </row>
    <row r="21" spans="2:18" s="1" customFormat="1" ht="18" customHeight="1">
      <c r="B21" s="37"/>
      <c r="C21" s="38"/>
      <c r="D21" s="38"/>
      <c r="E21" s="30" t="str">
        <f>IF('Rekapitulácia stavby'!E20="","",'Rekapitulácia stavby'!E20)</f>
        <v xml:space="preserve"> </v>
      </c>
      <c r="F21" s="38"/>
      <c r="G21" s="38"/>
      <c r="H21" s="38"/>
      <c r="I21" s="38"/>
      <c r="J21" s="38"/>
      <c r="K21" s="38"/>
      <c r="L21" s="38"/>
      <c r="M21" s="32" t="s">
        <v>29</v>
      </c>
      <c r="N21" s="38"/>
      <c r="O21" s="213" t="str">
        <f>IF('Rekapitulácia stavby'!AN20="","",'Rekapitulácia stavby'!AN20)</f>
        <v/>
      </c>
      <c r="P21" s="213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2" t="s">
        <v>37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22.5" customHeight="1">
      <c r="B24" s="37"/>
      <c r="C24" s="38"/>
      <c r="D24" s="38"/>
      <c r="E24" s="218" t="s">
        <v>20</v>
      </c>
      <c r="F24" s="218"/>
      <c r="G24" s="218"/>
      <c r="H24" s="218"/>
      <c r="I24" s="218"/>
      <c r="J24" s="218"/>
      <c r="K24" s="218"/>
      <c r="L24" s="218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22" t="s">
        <v>112</v>
      </c>
      <c r="E27" s="38"/>
      <c r="F27" s="38"/>
      <c r="G27" s="38"/>
      <c r="H27" s="38"/>
      <c r="I27" s="38"/>
      <c r="J27" s="38"/>
      <c r="K27" s="38"/>
      <c r="L27" s="38"/>
      <c r="M27" s="219">
        <f>N88</f>
        <v>0</v>
      </c>
      <c r="N27" s="219"/>
      <c r="O27" s="219"/>
      <c r="P27" s="219"/>
      <c r="Q27" s="38"/>
      <c r="R27" s="39"/>
    </row>
    <row r="28" spans="2:18" s="1" customFormat="1" ht="14.45" customHeight="1">
      <c r="B28" s="37"/>
      <c r="C28" s="38"/>
      <c r="D28" s="36" t="s">
        <v>96</v>
      </c>
      <c r="E28" s="38"/>
      <c r="F28" s="38"/>
      <c r="G28" s="38"/>
      <c r="H28" s="38"/>
      <c r="I28" s="38"/>
      <c r="J28" s="38"/>
      <c r="K28" s="38"/>
      <c r="L28" s="38"/>
      <c r="M28" s="219">
        <f>N93</f>
        <v>0</v>
      </c>
      <c r="N28" s="219"/>
      <c r="O28" s="219"/>
      <c r="P28" s="219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23" t="s">
        <v>40</v>
      </c>
      <c r="E30" s="38"/>
      <c r="F30" s="38"/>
      <c r="G30" s="38"/>
      <c r="H30" s="38"/>
      <c r="I30" s="38"/>
      <c r="J30" s="38"/>
      <c r="K30" s="38"/>
      <c r="L30" s="38"/>
      <c r="M30" s="261">
        <f>ROUND(M27+M28,2)</f>
        <v>0</v>
      </c>
      <c r="N30" s="256"/>
      <c r="O30" s="256"/>
      <c r="P30" s="256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41</v>
      </c>
      <c r="E32" s="44" t="s">
        <v>42</v>
      </c>
      <c r="F32" s="45">
        <v>0.2</v>
      </c>
      <c r="G32" s="124" t="s">
        <v>43</v>
      </c>
      <c r="H32" s="262">
        <f>(SUM(BE93:BE100)+SUM(BE118:BE128))</f>
        <v>0</v>
      </c>
      <c r="I32" s="256"/>
      <c r="J32" s="256"/>
      <c r="K32" s="38"/>
      <c r="L32" s="38"/>
      <c r="M32" s="262">
        <f>ROUND((SUM(BE93:BE100)+SUM(BE118:BE128)), 2)*F32</f>
        <v>0</v>
      </c>
      <c r="N32" s="256"/>
      <c r="O32" s="256"/>
      <c r="P32" s="256"/>
      <c r="Q32" s="38"/>
      <c r="R32" s="39"/>
    </row>
    <row r="33" spans="2:18" s="1" customFormat="1" ht="14.45" customHeight="1">
      <c r="B33" s="37"/>
      <c r="C33" s="38"/>
      <c r="D33" s="38"/>
      <c r="E33" s="44" t="s">
        <v>44</v>
      </c>
      <c r="F33" s="45">
        <v>0.2</v>
      </c>
      <c r="G33" s="124" t="s">
        <v>43</v>
      </c>
      <c r="H33" s="262">
        <f>(SUM(BF93:BF100)+SUM(BF118:BF128))</f>
        <v>0</v>
      </c>
      <c r="I33" s="256"/>
      <c r="J33" s="256"/>
      <c r="K33" s="38"/>
      <c r="L33" s="38"/>
      <c r="M33" s="262">
        <f>ROUND((SUM(BF93:BF100)+SUM(BF118:BF128)), 2)*F33</f>
        <v>0</v>
      </c>
      <c r="N33" s="256"/>
      <c r="O33" s="256"/>
      <c r="P33" s="256"/>
      <c r="Q33" s="38"/>
      <c r="R33" s="39"/>
    </row>
    <row r="34" spans="2:18" s="1" customFormat="1" ht="14.45" hidden="1" customHeight="1">
      <c r="B34" s="37"/>
      <c r="C34" s="38"/>
      <c r="D34" s="38"/>
      <c r="E34" s="44" t="s">
        <v>45</v>
      </c>
      <c r="F34" s="45">
        <v>0.2</v>
      </c>
      <c r="G34" s="124" t="s">
        <v>43</v>
      </c>
      <c r="H34" s="262">
        <f>(SUM(BG93:BG100)+SUM(BG118:BG128))</f>
        <v>0</v>
      </c>
      <c r="I34" s="256"/>
      <c r="J34" s="256"/>
      <c r="K34" s="38"/>
      <c r="L34" s="38"/>
      <c r="M34" s="262">
        <v>0</v>
      </c>
      <c r="N34" s="256"/>
      <c r="O34" s="256"/>
      <c r="P34" s="256"/>
      <c r="Q34" s="38"/>
      <c r="R34" s="39"/>
    </row>
    <row r="35" spans="2:18" s="1" customFormat="1" ht="14.45" hidden="1" customHeight="1">
      <c r="B35" s="37"/>
      <c r="C35" s="38"/>
      <c r="D35" s="38"/>
      <c r="E35" s="44" t="s">
        <v>46</v>
      </c>
      <c r="F35" s="45">
        <v>0.2</v>
      </c>
      <c r="G35" s="124" t="s">
        <v>43</v>
      </c>
      <c r="H35" s="262">
        <f>(SUM(BH93:BH100)+SUM(BH118:BH128))</f>
        <v>0</v>
      </c>
      <c r="I35" s="256"/>
      <c r="J35" s="256"/>
      <c r="K35" s="38"/>
      <c r="L35" s="38"/>
      <c r="M35" s="262">
        <v>0</v>
      </c>
      <c r="N35" s="256"/>
      <c r="O35" s="256"/>
      <c r="P35" s="256"/>
      <c r="Q35" s="38"/>
      <c r="R35" s="39"/>
    </row>
    <row r="36" spans="2:18" s="1" customFormat="1" ht="14.45" hidden="1" customHeight="1">
      <c r="B36" s="37"/>
      <c r="C36" s="38"/>
      <c r="D36" s="38"/>
      <c r="E36" s="44" t="s">
        <v>47</v>
      </c>
      <c r="F36" s="45">
        <v>0</v>
      </c>
      <c r="G36" s="124" t="s">
        <v>43</v>
      </c>
      <c r="H36" s="262">
        <f>(SUM(BI93:BI100)+SUM(BI118:BI128))</f>
        <v>0</v>
      </c>
      <c r="I36" s="256"/>
      <c r="J36" s="256"/>
      <c r="K36" s="38"/>
      <c r="L36" s="38"/>
      <c r="M36" s="262">
        <v>0</v>
      </c>
      <c r="N36" s="256"/>
      <c r="O36" s="256"/>
      <c r="P36" s="256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20"/>
      <c r="D38" s="125" t="s">
        <v>48</v>
      </c>
      <c r="E38" s="81"/>
      <c r="F38" s="81"/>
      <c r="G38" s="126" t="s">
        <v>49</v>
      </c>
      <c r="H38" s="127" t="s">
        <v>50</v>
      </c>
      <c r="I38" s="81"/>
      <c r="J38" s="81"/>
      <c r="K38" s="81"/>
      <c r="L38" s="263">
        <f>SUM(M30:M36)</f>
        <v>0</v>
      </c>
      <c r="M38" s="263"/>
      <c r="N38" s="263"/>
      <c r="O38" s="263"/>
      <c r="P38" s="264"/>
      <c r="Q38" s="120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3.5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5"/>
    </row>
    <row r="42" spans="2:18" ht="13.5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5"/>
    </row>
    <row r="43" spans="2:18" ht="13.5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5"/>
    </row>
    <row r="44" spans="2:18" ht="13.5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5"/>
    </row>
    <row r="45" spans="2:18" ht="13.5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5"/>
    </row>
    <row r="46" spans="2:18" ht="13.5">
      <c r="B46" s="2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5"/>
    </row>
    <row r="47" spans="2:18" ht="13.5">
      <c r="B47" s="2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5"/>
    </row>
    <row r="48" spans="2:18" ht="13.5">
      <c r="B48" s="2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5"/>
    </row>
    <row r="49" spans="2:18" ht="13.5">
      <c r="B49" s="24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5"/>
    </row>
    <row r="50" spans="2:18" s="1" customFormat="1">
      <c r="B50" s="37"/>
      <c r="C50" s="38"/>
      <c r="D50" s="52" t="s">
        <v>51</v>
      </c>
      <c r="E50" s="53"/>
      <c r="F50" s="53"/>
      <c r="G50" s="53"/>
      <c r="H50" s="54"/>
      <c r="I50" s="38"/>
      <c r="J50" s="52" t="s">
        <v>52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4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5"/>
    </row>
    <row r="52" spans="2:18" ht="13.5">
      <c r="B52" s="24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5"/>
    </row>
    <row r="53" spans="2:18" ht="13.5">
      <c r="B53" s="24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5"/>
    </row>
    <row r="54" spans="2:18" ht="13.5">
      <c r="B54" s="24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5"/>
    </row>
    <row r="55" spans="2:18" ht="13.5">
      <c r="B55" s="24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5"/>
    </row>
    <row r="56" spans="2:18" ht="13.5">
      <c r="B56" s="24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5"/>
    </row>
    <row r="57" spans="2:18" ht="13.5">
      <c r="B57" s="24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5"/>
    </row>
    <row r="58" spans="2:18" ht="13.5">
      <c r="B58" s="24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5"/>
    </row>
    <row r="59" spans="2:18" s="1" customFormat="1">
      <c r="B59" s="37"/>
      <c r="C59" s="38"/>
      <c r="D59" s="57" t="s">
        <v>53</v>
      </c>
      <c r="E59" s="58"/>
      <c r="F59" s="58"/>
      <c r="G59" s="59" t="s">
        <v>54</v>
      </c>
      <c r="H59" s="60"/>
      <c r="I59" s="38"/>
      <c r="J59" s="57" t="s">
        <v>53</v>
      </c>
      <c r="K59" s="58"/>
      <c r="L59" s="58"/>
      <c r="M59" s="58"/>
      <c r="N59" s="59" t="s">
        <v>54</v>
      </c>
      <c r="O59" s="58"/>
      <c r="P59" s="60"/>
      <c r="Q59" s="38"/>
      <c r="R59" s="39"/>
    </row>
    <row r="60" spans="2:18" ht="13.5">
      <c r="B60" s="24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5"/>
    </row>
    <row r="61" spans="2:18" s="1" customFormat="1">
      <c r="B61" s="37"/>
      <c r="C61" s="38"/>
      <c r="D61" s="52" t="s">
        <v>55</v>
      </c>
      <c r="E61" s="53"/>
      <c r="F61" s="53"/>
      <c r="G61" s="53"/>
      <c r="H61" s="54"/>
      <c r="I61" s="38"/>
      <c r="J61" s="52" t="s">
        <v>56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4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5"/>
    </row>
    <row r="63" spans="2:18" ht="13.5">
      <c r="B63" s="24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5"/>
    </row>
    <row r="64" spans="2:18" ht="13.5">
      <c r="B64" s="24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5"/>
    </row>
    <row r="65" spans="2:21" ht="13.5">
      <c r="B65" s="24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5"/>
    </row>
    <row r="66" spans="2:21" ht="13.5">
      <c r="B66" s="24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5"/>
    </row>
    <row r="67" spans="2:21" ht="13.5">
      <c r="B67" s="24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5"/>
    </row>
    <row r="68" spans="2:21" ht="13.5">
      <c r="B68" s="24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5"/>
    </row>
    <row r="69" spans="2:21" ht="13.5">
      <c r="B69" s="24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5"/>
    </row>
    <row r="70" spans="2:21" s="1" customFormat="1">
      <c r="B70" s="37"/>
      <c r="C70" s="38"/>
      <c r="D70" s="57" t="s">
        <v>53</v>
      </c>
      <c r="E70" s="58"/>
      <c r="F70" s="58"/>
      <c r="G70" s="59" t="s">
        <v>54</v>
      </c>
      <c r="H70" s="60"/>
      <c r="I70" s="38"/>
      <c r="J70" s="57" t="s">
        <v>53</v>
      </c>
      <c r="K70" s="58"/>
      <c r="L70" s="58"/>
      <c r="M70" s="58"/>
      <c r="N70" s="59" t="s">
        <v>54</v>
      </c>
      <c r="O70" s="58"/>
      <c r="P70" s="60"/>
      <c r="Q70" s="38"/>
      <c r="R70" s="39"/>
    </row>
    <row r="71" spans="2:21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21" s="1" customFormat="1" ht="6.95" customHeight="1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30"/>
    </row>
    <row r="76" spans="2:21" s="1" customFormat="1" ht="36.950000000000003" customHeight="1">
      <c r="B76" s="37"/>
      <c r="C76" s="209" t="s">
        <v>113</v>
      </c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39"/>
      <c r="T76" s="131"/>
      <c r="U76" s="131"/>
    </row>
    <row r="77" spans="2:21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31"/>
      <c r="U77" s="131"/>
    </row>
    <row r="78" spans="2:21" s="1" customFormat="1" ht="30" customHeight="1">
      <c r="B78" s="37"/>
      <c r="C78" s="32" t="s">
        <v>17</v>
      </c>
      <c r="D78" s="38"/>
      <c r="E78" s="38"/>
      <c r="F78" s="254" t="str">
        <f>F6</f>
        <v>Rekonštrukcia domu smútku Dolný Badín-havarijný stav</v>
      </c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38"/>
      <c r="R78" s="39"/>
      <c r="T78" s="131"/>
      <c r="U78" s="131"/>
    </row>
    <row r="79" spans="2:21" s="1" customFormat="1" ht="36.950000000000003" customHeight="1">
      <c r="B79" s="37"/>
      <c r="C79" s="71" t="s">
        <v>108</v>
      </c>
      <c r="D79" s="38"/>
      <c r="E79" s="38"/>
      <c r="F79" s="229" t="str">
        <f>F7</f>
        <v>03 - Spevnenie prasknutého stĺpa</v>
      </c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38"/>
      <c r="R79" s="39"/>
      <c r="T79" s="131"/>
      <c r="U79" s="131"/>
    </row>
    <row r="80" spans="2:21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  <c r="T80" s="131"/>
      <c r="U80" s="131"/>
    </row>
    <row r="81" spans="2:65" s="1" customFormat="1" ht="18" customHeight="1">
      <c r="B81" s="37"/>
      <c r="C81" s="32" t="s">
        <v>22</v>
      </c>
      <c r="D81" s="38"/>
      <c r="E81" s="38"/>
      <c r="F81" s="30" t="str">
        <f>F9</f>
        <v xml:space="preserve"> </v>
      </c>
      <c r="G81" s="38"/>
      <c r="H81" s="38"/>
      <c r="I81" s="38"/>
      <c r="J81" s="38"/>
      <c r="K81" s="32" t="s">
        <v>24</v>
      </c>
      <c r="L81" s="38"/>
      <c r="M81" s="258" t="str">
        <f>IF(O9="","",O9)</f>
        <v>22. 3. 2018</v>
      </c>
      <c r="N81" s="258"/>
      <c r="O81" s="258"/>
      <c r="P81" s="258"/>
      <c r="Q81" s="38"/>
      <c r="R81" s="39"/>
      <c r="T81" s="131"/>
      <c r="U81" s="131"/>
    </row>
    <row r="82" spans="2:65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T82" s="131"/>
      <c r="U82" s="131"/>
    </row>
    <row r="83" spans="2:65" s="1" customFormat="1">
      <c r="B83" s="37"/>
      <c r="C83" s="32" t="s">
        <v>26</v>
      </c>
      <c r="D83" s="38"/>
      <c r="E83" s="38"/>
      <c r="F83" s="30" t="str">
        <f>E12</f>
        <v>Obec Dolný Badín 16,96251 Dolný Badín</v>
      </c>
      <c r="G83" s="38"/>
      <c r="H83" s="38"/>
      <c r="I83" s="38"/>
      <c r="J83" s="38"/>
      <c r="K83" s="32" t="s">
        <v>32</v>
      </c>
      <c r="L83" s="38"/>
      <c r="M83" s="213" t="str">
        <f>E18</f>
        <v xml:space="preserve">Ing.Stanislava Miková,projekt.pozemných stavieb </v>
      </c>
      <c r="N83" s="213"/>
      <c r="O83" s="213"/>
      <c r="P83" s="213"/>
      <c r="Q83" s="213"/>
      <c r="R83" s="39"/>
      <c r="T83" s="131"/>
      <c r="U83" s="131"/>
    </row>
    <row r="84" spans="2:65" s="1" customFormat="1" ht="14.45" customHeight="1">
      <c r="B84" s="37"/>
      <c r="C84" s="32" t="s">
        <v>30</v>
      </c>
      <c r="D84" s="38"/>
      <c r="E84" s="38"/>
      <c r="F84" s="30" t="str">
        <f>IF(E15="","",E15)</f>
        <v>Neurčený</v>
      </c>
      <c r="G84" s="38"/>
      <c r="H84" s="38"/>
      <c r="I84" s="38"/>
      <c r="J84" s="38"/>
      <c r="K84" s="32" t="s">
        <v>36</v>
      </c>
      <c r="L84" s="38"/>
      <c r="M84" s="213" t="str">
        <f>E21</f>
        <v xml:space="preserve"> </v>
      </c>
      <c r="N84" s="213"/>
      <c r="O84" s="213"/>
      <c r="P84" s="213"/>
      <c r="Q84" s="213"/>
      <c r="R84" s="39"/>
      <c r="T84" s="131"/>
      <c r="U84" s="131"/>
    </row>
    <row r="85" spans="2:65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  <c r="T85" s="131"/>
      <c r="U85" s="131"/>
    </row>
    <row r="86" spans="2:65" s="1" customFormat="1" ht="29.25" customHeight="1">
      <c r="B86" s="37"/>
      <c r="C86" s="265" t="s">
        <v>114</v>
      </c>
      <c r="D86" s="266"/>
      <c r="E86" s="266"/>
      <c r="F86" s="266"/>
      <c r="G86" s="266"/>
      <c r="H86" s="120"/>
      <c r="I86" s="120"/>
      <c r="J86" s="120"/>
      <c r="K86" s="120"/>
      <c r="L86" s="120"/>
      <c r="M86" s="120"/>
      <c r="N86" s="265" t="s">
        <v>115</v>
      </c>
      <c r="O86" s="266"/>
      <c r="P86" s="266"/>
      <c r="Q86" s="266"/>
      <c r="R86" s="39"/>
      <c r="T86" s="131"/>
      <c r="U86" s="131"/>
    </row>
    <row r="87" spans="2:65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  <c r="T87" s="131"/>
      <c r="U87" s="131"/>
    </row>
    <row r="88" spans="2:65" s="1" customFormat="1" ht="29.25" customHeight="1">
      <c r="B88" s="37"/>
      <c r="C88" s="132" t="s">
        <v>116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50">
        <f>N118</f>
        <v>0</v>
      </c>
      <c r="O88" s="267"/>
      <c r="P88" s="267"/>
      <c r="Q88" s="267"/>
      <c r="R88" s="39"/>
      <c r="T88" s="131"/>
      <c r="U88" s="131"/>
      <c r="AU88" s="20" t="s">
        <v>117</v>
      </c>
    </row>
    <row r="89" spans="2:65" s="6" customFormat="1" ht="24.95" customHeight="1">
      <c r="B89" s="133"/>
      <c r="C89" s="134"/>
      <c r="D89" s="135" t="s">
        <v>118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68">
        <f>N119</f>
        <v>0</v>
      </c>
      <c r="O89" s="269"/>
      <c r="P89" s="269"/>
      <c r="Q89" s="269"/>
      <c r="R89" s="136"/>
      <c r="T89" s="137"/>
      <c r="U89" s="137"/>
    </row>
    <row r="90" spans="2:65" s="7" customFormat="1" ht="19.899999999999999" customHeight="1">
      <c r="B90" s="138"/>
      <c r="C90" s="139"/>
      <c r="D90" s="108" t="s">
        <v>331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46">
        <f>N120</f>
        <v>0</v>
      </c>
      <c r="O90" s="270"/>
      <c r="P90" s="270"/>
      <c r="Q90" s="270"/>
      <c r="R90" s="140"/>
      <c r="T90" s="141"/>
      <c r="U90" s="141"/>
    </row>
    <row r="91" spans="2:65" s="7" customFormat="1" ht="19.899999999999999" customHeight="1">
      <c r="B91" s="138"/>
      <c r="C91" s="139"/>
      <c r="D91" s="108" t="s">
        <v>333</v>
      </c>
      <c r="E91" s="139"/>
      <c r="F91" s="139"/>
      <c r="G91" s="139"/>
      <c r="H91" s="139"/>
      <c r="I91" s="139"/>
      <c r="J91" s="139"/>
      <c r="K91" s="139"/>
      <c r="L91" s="139"/>
      <c r="M91" s="139"/>
      <c r="N91" s="246">
        <f>N127</f>
        <v>0</v>
      </c>
      <c r="O91" s="270"/>
      <c r="P91" s="270"/>
      <c r="Q91" s="270"/>
      <c r="R91" s="140"/>
      <c r="T91" s="141"/>
      <c r="U91" s="141"/>
    </row>
    <row r="92" spans="2:65" s="1" customFormat="1" ht="21.75" customHeight="1"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9"/>
      <c r="T92" s="131"/>
      <c r="U92" s="131"/>
    </row>
    <row r="93" spans="2:65" s="1" customFormat="1" ht="29.25" customHeight="1">
      <c r="B93" s="37"/>
      <c r="C93" s="132" t="s">
        <v>127</v>
      </c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267">
        <f>ROUND(N94+N95+N96+N97+N98+N99,2)</f>
        <v>0</v>
      </c>
      <c r="O93" s="271"/>
      <c r="P93" s="271"/>
      <c r="Q93" s="271"/>
      <c r="R93" s="39"/>
      <c r="T93" s="142"/>
      <c r="U93" s="143" t="s">
        <v>41</v>
      </c>
    </row>
    <row r="94" spans="2:65" s="1" customFormat="1" ht="18" customHeight="1">
      <c r="B94" s="37"/>
      <c r="C94" s="38"/>
      <c r="D94" s="247" t="s">
        <v>128</v>
      </c>
      <c r="E94" s="248"/>
      <c r="F94" s="248"/>
      <c r="G94" s="248"/>
      <c r="H94" s="248"/>
      <c r="I94" s="38"/>
      <c r="J94" s="38"/>
      <c r="K94" s="38"/>
      <c r="L94" s="38"/>
      <c r="M94" s="38"/>
      <c r="N94" s="245">
        <f>ROUND(N88*T94,2)</f>
        <v>0</v>
      </c>
      <c r="O94" s="246"/>
      <c r="P94" s="246"/>
      <c r="Q94" s="246"/>
      <c r="R94" s="39"/>
      <c r="S94" s="144"/>
      <c r="T94" s="145"/>
      <c r="U94" s="146" t="s">
        <v>44</v>
      </c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8" t="s">
        <v>129</v>
      </c>
      <c r="AZ94" s="147"/>
      <c r="BA94" s="147"/>
      <c r="BB94" s="147"/>
      <c r="BC94" s="147"/>
      <c r="BD94" s="147"/>
      <c r="BE94" s="149">
        <f t="shared" ref="BE94:BE99" si="0">IF(U94="základná",N94,0)</f>
        <v>0</v>
      </c>
      <c r="BF94" s="149">
        <f t="shared" ref="BF94:BF99" si="1">IF(U94="znížená",N94,0)</f>
        <v>0</v>
      </c>
      <c r="BG94" s="149">
        <f t="shared" ref="BG94:BG99" si="2">IF(U94="zákl. prenesená",N94,0)</f>
        <v>0</v>
      </c>
      <c r="BH94" s="149">
        <f t="shared" ref="BH94:BH99" si="3">IF(U94="zníž. prenesená",N94,0)</f>
        <v>0</v>
      </c>
      <c r="BI94" s="149">
        <f t="shared" ref="BI94:BI99" si="4">IF(U94="nulová",N94,0)</f>
        <v>0</v>
      </c>
      <c r="BJ94" s="148" t="s">
        <v>130</v>
      </c>
      <c r="BK94" s="147"/>
      <c r="BL94" s="147"/>
      <c r="BM94" s="147"/>
    </row>
    <row r="95" spans="2:65" s="1" customFormat="1" ht="18" customHeight="1">
      <c r="B95" s="37"/>
      <c r="C95" s="38"/>
      <c r="D95" s="247" t="s">
        <v>131</v>
      </c>
      <c r="E95" s="248"/>
      <c r="F95" s="248"/>
      <c r="G95" s="248"/>
      <c r="H95" s="248"/>
      <c r="I95" s="38"/>
      <c r="J95" s="38"/>
      <c r="K95" s="38"/>
      <c r="L95" s="38"/>
      <c r="M95" s="38"/>
      <c r="N95" s="245">
        <f>ROUND(N88*T95,2)</f>
        <v>0</v>
      </c>
      <c r="O95" s="246"/>
      <c r="P95" s="246"/>
      <c r="Q95" s="246"/>
      <c r="R95" s="39"/>
      <c r="S95" s="144"/>
      <c r="T95" s="145"/>
      <c r="U95" s="146" t="s">
        <v>44</v>
      </c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8" t="s">
        <v>129</v>
      </c>
      <c r="AZ95" s="147"/>
      <c r="BA95" s="147"/>
      <c r="BB95" s="147"/>
      <c r="BC95" s="147"/>
      <c r="BD95" s="147"/>
      <c r="BE95" s="149">
        <f t="shared" si="0"/>
        <v>0</v>
      </c>
      <c r="BF95" s="149">
        <f t="shared" si="1"/>
        <v>0</v>
      </c>
      <c r="BG95" s="149">
        <f t="shared" si="2"/>
        <v>0</v>
      </c>
      <c r="BH95" s="149">
        <f t="shared" si="3"/>
        <v>0</v>
      </c>
      <c r="BI95" s="149">
        <f t="shared" si="4"/>
        <v>0</v>
      </c>
      <c r="BJ95" s="148" t="s">
        <v>130</v>
      </c>
      <c r="BK95" s="147"/>
      <c r="BL95" s="147"/>
      <c r="BM95" s="147"/>
    </row>
    <row r="96" spans="2:65" s="1" customFormat="1" ht="18" customHeight="1">
      <c r="B96" s="37"/>
      <c r="C96" s="38"/>
      <c r="D96" s="247" t="s">
        <v>132</v>
      </c>
      <c r="E96" s="248"/>
      <c r="F96" s="248"/>
      <c r="G96" s="248"/>
      <c r="H96" s="248"/>
      <c r="I96" s="38"/>
      <c r="J96" s="38"/>
      <c r="K96" s="38"/>
      <c r="L96" s="38"/>
      <c r="M96" s="38"/>
      <c r="N96" s="245">
        <f>ROUND(N88*T96,2)</f>
        <v>0</v>
      </c>
      <c r="O96" s="246"/>
      <c r="P96" s="246"/>
      <c r="Q96" s="246"/>
      <c r="R96" s="39"/>
      <c r="S96" s="144"/>
      <c r="T96" s="145"/>
      <c r="U96" s="146" t="s">
        <v>44</v>
      </c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8" t="s">
        <v>129</v>
      </c>
      <c r="AZ96" s="147"/>
      <c r="BA96" s="147"/>
      <c r="BB96" s="147"/>
      <c r="BC96" s="147"/>
      <c r="BD96" s="147"/>
      <c r="BE96" s="149">
        <f t="shared" si="0"/>
        <v>0</v>
      </c>
      <c r="BF96" s="149">
        <f t="shared" si="1"/>
        <v>0</v>
      </c>
      <c r="BG96" s="149">
        <f t="shared" si="2"/>
        <v>0</v>
      </c>
      <c r="BH96" s="149">
        <f t="shared" si="3"/>
        <v>0</v>
      </c>
      <c r="BI96" s="149">
        <f t="shared" si="4"/>
        <v>0</v>
      </c>
      <c r="BJ96" s="148" t="s">
        <v>130</v>
      </c>
      <c r="BK96" s="147"/>
      <c r="BL96" s="147"/>
      <c r="BM96" s="147"/>
    </row>
    <row r="97" spans="2:65" s="1" customFormat="1" ht="18" customHeight="1">
      <c r="B97" s="37"/>
      <c r="C97" s="38"/>
      <c r="D97" s="247" t="s">
        <v>133</v>
      </c>
      <c r="E97" s="248"/>
      <c r="F97" s="248"/>
      <c r="G97" s="248"/>
      <c r="H97" s="248"/>
      <c r="I97" s="38"/>
      <c r="J97" s="38"/>
      <c r="K97" s="38"/>
      <c r="L97" s="38"/>
      <c r="M97" s="38"/>
      <c r="N97" s="245">
        <f>ROUND(N88*T97,2)</f>
        <v>0</v>
      </c>
      <c r="O97" s="246"/>
      <c r="P97" s="246"/>
      <c r="Q97" s="246"/>
      <c r="R97" s="39"/>
      <c r="S97" s="144"/>
      <c r="T97" s="145"/>
      <c r="U97" s="146" t="s">
        <v>44</v>
      </c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8" t="s">
        <v>129</v>
      </c>
      <c r="AZ97" s="147"/>
      <c r="BA97" s="147"/>
      <c r="BB97" s="147"/>
      <c r="BC97" s="147"/>
      <c r="BD97" s="147"/>
      <c r="BE97" s="149">
        <f t="shared" si="0"/>
        <v>0</v>
      </c>
      <c r="BF97" s="149">
        <f t="shared" si="1"/>
        <v>0</v>
      </c>
      <c r="BG97" s="149">
        <f t="shared" si="2"/>
        <v>0</v>
      </c>
      <c r="BH97" s="149">
        <f t="shared" si="3"/>
        <v>0</v>
      </c>
      <c r="BI97" s="149">
        <f t="shared" si="4"/>
        <v>0</v>
      </c>
      <c r="BJ97" s="148" t="s">
        <v>130</v>
      </c>
      <c r="BK97" s="147"/>
      <c r="BL97" s="147"/>
      <c r="BM97" s="147"/>
    </row>
    <row r="98" spans="2:65" s="1" customFormat="1" ht="18" customHeight="1">
      <c r="B98" s="37"/>
      <c r="C98" s="38"/>
      <c r="D98" s="247" t="s">
        <v>134</v>
      </c>
      <c r="E98" s="248"/>
      <c r="F98" s="248"/>
      <c r="G98" s="248"/>
      <c r="H98" s="248"/>
      <c r="I98" s="38"/>
      <c r="J98" s="38"/>
      <c r="K98" s="38"/>
      <c r="L98" s="38"/>
      <c r="M98" s="38"/>
      <c r="N98" s="245">
        <f>ROUND(N88*T98,2)</f>
        <v>0</v>
      </c>
      <c r="O98" s="246"/>
      <c r="P98" s="246"/>
      <c r="Q98" s="246"/>
      <c r="R98" s="39"/>
      <c r="S98" s="144"/>
      <c r="T98" s="145"/>
      <c r="U98" s="146" t="s">
        <v>44</v>
      </c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8" t="s">
        <v>129</v>
      </c>
      <c r="AZ98" s="147"/>
      <c r="BA98" s="147"/>
      <c r="BB98" s="147"/>
      <c r="BC98" s="147"/>
      <c r="BD98" s="147"/>
      <c r="BE98" s="149">
        <f t="shared" si="0"/>
        <v>0</v>
      </c>
      <c r="BF98" s="149">
        <f t="shared" si="1"/>
        <v>0</v>
      </c>
      <c r="BG98" s="149">
        <f t="shared" si="2"/>
        <v>0</v>
      </c>
      <c r="BH98" s="149">
        <f t="shared" si="3"/>
        <v>0</v>
      </c>
      <c r="BI98" s="149">
        <f t="shared" si="4"/>
        <v>0</v>
      </c>
      <c r="BJ98" s="148" t="s">
        <v>130</v>
      </c>
      <c r="BK98" s="147"/>
      <c r="BL98" s="147"/>
      <c r="BM98" s="147"/>
    </row>
    <row r="99" spans="2:65" s="1" customFormat="1" ht="18" customHeight="1">
      <c r="B99" s="37"/>
      <c r="C99" s="38"/>
      <c r="D99" s="108" t="s">
        <v>135</v>
      </c>
      <c r="E99" s="38"/>
      <c r="F99" s="38"/>
      <c r="G99" s="38"/>
      <c r="H99" s="38"/>
      <c r="I99" s="38"/>
      <c r="J99" s="38"/>
      <c r="K99" s="38"/>
      <c r="L99" s="38"/>
      <c r="M99" s="38"/>
      <c r="N99" s="245">
        <f>ROUND(N88*T99,2)</f>
        <v>0</v>
      </c>
      <c r="O99" s="246"/>
      <c r="P99" s="246"/>
      <c r="Q99" s="246"/>
      <c r="R99" s="39"/>
      <c r="S99" s="144"/>
      <c r="T99" s="150"/>
      <c r="U99" s="151" t="s">
        <v>44</v>
      </c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8" t="s">
        <v>136</v>
      </c>
      <c r="AZ99" s="147"/>
      <c r="BA99" s="147"/>
      <c r="BB99" s="147"/>
      <c r="BC99" s="147"/>
      <c r="BD99" s="147"/>
      <c r="BE99" s="149">
        <f t="shared" si="0"/>
        <v>0</v>
      </c>
      <c r="BF99" s="149">
        <f t="shared" si="1"/>
        <v>0</v>
      </c>
      <c r="BG99" s="149">
        <f t="shared" si="2"/>
        <v>0</v>
      </c>
      <c r="BH99" s="149">
        <f t="shared" si="3"/>
        <v>0</v>
      </c>
      <c r="BI99" s="149">
        <f t="shared" si="4"/>
        <v>0</v>
      </c>
      <c r="BJ99" s="148" t="s">
        <v>130</v>
      </c>
      <c r="BK99" s="147"/>
      <c r="BL99" s="147"/>
      <c r="BM99" s="147"/>
    </row>
    <row r="100" spans="2:65" s="1" customFormat="1" ht="13.5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9"/>
      <c r="T100" s="131"/>
      <c r="U100" s="131"/>
    </row>
    <row r="101" spans="2:65" s="1" customFormat="1" ht="29.25" customHeight="1">
      <c r="B101" s="37"/>
      <c r="C101" s="119" t="s">
        <v>101</v>
      </c>
      <c r="D101" s="120"/>
      <c r="E101" s="120"/>
      <c r="F101" s="120"/>
      <c r="G101" s="120"/>
      <c r="H101" s="120"/>
      <c r="I101" s="120"/>
      <c r="J101" s="120"/>
      <c r="K101" s="120"/>
      <c r="L101" s="251">
        <f>ROUND(SUM(N88+N93),2)</f>
        <v>0</v>
      </c>
      <c r="M101" s="251"/>
      <c r="N101" s="251"/>
      <c r="O101" s="251"/>
      <c r="P101" s="251"/>
      <c r="Q101" s="251"/>
      <c r="R101" s="39"/>
      <c r="T101" s="131"/>
      <c r="U101" s="131"/>
    </row>
    <row r="102" spans="2:65" s="1" customFormat="1" ht="6.95" customHeight="1"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3"/>
      <c r="T102" s="131"/>
      <c r="U102" s="131"/>
    </row>
    <row r="106" spans="2:65" s="1" customFormat="1" ht="6.95" customHeight="1">
      <c r="B106" s="64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6"/>
    </row>
    <row r="107" spans="2:65" s="1" customFormat="1" ht="36.950000000000003" customHeight="1">
      <c r="B107" s="37"/>
      <c r="C107" s="209" t="s">
        <v>137</v>
      </c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Q107" s="256"/>
      <c r="R107" s="39"/>
    </row>
    <row r="108" spans="2:65" s="1" customFormat="1" ht="6.95" customHeight="1"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9"/>
    </row>
    <row r="109" spans="2:65" s="1" customFormat="1" ht="30" customHeight="1">
      <c r="B109" s="37"/>
      <c r="C109" s="32" t="s">
        <v>17</v>
      </c>
      <c r="D109" s="38"/>
      <c r="E109" s="38"/>
      <c r="F109" s="254" t="str">
        <f>F6</f>
        <v>Rekonštrukcia domu smútku Dolný Badín-havarijný stav</v>
      </c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38"/>
      <c r="R109" s="39"/>
    </row>
    <row r="110" spans="2:65" s="1" customFormat="1" ht="36.950000000000003" customHeight="1">
      <c r="B110" s="37"/>
      <c r="C110" s="71" t="s">
        <v>108</v>
      </c>
      <c r="D110" s="38"/>
      <c r="E110" s="38"/>
      <c r="F110" s="229" t="str">
        <f>F7</f>
        <v>03 - Spevnenie prasknutého stĺpa</v>
      </c>
      <c r="G110" s="256"/>
      <c r="H110" s="256"/>
      <c r="I110" s="256"/>
      <c r="J110" s="256"/>
      <c r="K110" s="256"/>
      <c r="L110" s="256"/>
      <c r="M110" s="256"/>
      <c r="N110" s="256"/>
      <c r="O110" s="256"/>
      <c r="P110" s="256"/>
      <c r="Q110" s="38"/>
      <c r="R110" s="39"/>
    </row>
    <row r="111" spans="2:65" s="1" customFormat="1" ht="6.95" customHeight="1"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9"/>
    </row>
    <row r="112" spans="2:65" s="1" customFormat="1" ht="18" customHeight="1">
      <c r="B112" s="37"/>
      <c r="C112" s="32" t="s">
        <v>22</v>
      </c>
      <c r="D112" s="38"/>
      <c r="E112" s="38"/>
      <c r="F112" s="30" t="str">
        <f>F9</f>
        <v xml:space="preserve"> </v>
      </c>
      <c r="G112" s="38"/>
      <c r="H112" s="38"/>
      <c r="I112" s="38"/>
      <c r="J112" s="38"/>
      <c r="K112" s="32" t="s">
        <v>24</v>
      </c>
      <c r="L112" s="38"/>
      <c r="M112" s="258" t="str">
        <f>IF(O9="","",O9)</f>
        <v>22. 3. 2018</v>
      </c>
      <c r="N112" s="258"/>
      <c r="O112" s="258"/>
      <c r="P112" s="258"/>
      <c r="Q112" s="38"/>
      <c r="R112" s="39"/>
    </row>
    <row r="113" spans="2:65" s="1" customFormat="1" ht="6.95" customHeight="1"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9"/>
    </row>
    <row r="114" spans="2:65" s="1" customFormat="1">
      <c r="B114" s="37"/>
      <c r="C114" s="32" t="s">
        <v>26</v>
      </c>
      <c r="D114" s="38"/>
      <c r="E114" s="38"/>
      <c r="F114" s="30" t="str">
        <f>E12</f>
        <v>Obec Dolný Badín 16,96251 Dolný Badín</v>
      </c>
      <c r="G114" s="38"/>
      <c r="H114" s="38"/>
      <c r="I114" s="38"/>
      <c r="J114" s="38"/>
      <c r="K114" s="32" t="s">
        <v>32</v>
      </c>
      <c r="L114" s="38"/>
      <c r="M114" s="213" t="str">
        <f>E18</f>
        <v xml:space="preserve">Ing.Stanislava Miková,projekt.pozemných stavieb </v>
      </c>
      <c r="N114" s="213"/>
      <c r="O114" s="213"/>
      <c r="P114" s="213"/>
      <c r="Q114" s="213"/>
      <c r="R114" s="39"/>
    </row>
    <row r="115" spans="2:65" s="1" customFormat="1" ht="14.45" customHeight="1">
      <c r="B115" s="37"/>
      <c r="C115" s="32" t="s">
        <v>30</v>
      </c>
      <c r="D115" s="38"/>
      <c r="E115" s="38"/>
      <c r="F115" s="30" t="str">
        <f>IF(E15="","",E15)</f>
        <v>Neurčený</v>
      </c>
      <c r="G115" s="38"/>
      <c r="H115" s="38"/>
      <c r="I115" s="38"/>
      <c r="J115" s="38"/>
      <c r="K115" s="32" t="s">
        <v>36</v>
      </c>
      <c r="L115" s="38"/>
      <c r="M115" s="213" t="str">
        <f>E21</f>
        <v xml:space="preserve"> </v>
      </c>
      <c r="N115" s="213"/>
      <c r="O115" s="213"/>
      <c r="P115" s="213"/>
      <c r="Q115" s="213"/>
      <c r="R115" s="39"/>
    </row>
    <row r="116" spans="2:65" s="1" customFormat="1" ht="10.35" customHeight="1"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9"/>
    </row>
    <row r="117" spans="2:65" s="8" customFormat="1" ht="29.25" customHeight="1">
      <c r="B117" s="152"/>
      <c r="C117" s="153" t="s">
        <v>138</v>
      </c>
      <c r="D117" s="154" t="s">
        <v>139</v>
      </c>
      <c r="E117" s="154" t="s">
        <v>59</v>
      </c>
      <c r="F117" s="272" t="s">
        <v>140</v>
      </c>
      <c r="G117" s="272"/>
      <c r="H117" s="272"/>
      <c r="I117" s="272"/>
      <c r="J117" s="154" t="s">
        <v>141</v>
      </c>
      <c r="K117" s="154" t="s">
        <v>142</v>
      </c>
      <c r="L117" s="273" t="s">
        <v>143</v>
      </c>
      <c r="M117" s="273"/>
      <c r="N117" s="272" t="s">
        <v>115</v>
      </c>
      <c r="O117" s="272"/>
      <c r="P117" s="272"/>
      <c r="Q117" s="274"/>
      <c r="R117" s="155"/>
      <c r="T117" s="82" t="s">
        <v>144</v>
      </c>
      <c r="U117" s="83" t="s">
        <v>41</v>
      </c>
      <c r="V117" s="83" t="s">
        <v>145</v>
      </c>
      <c r="W117" s="83" t="s">
        <v>146</v>
      </c>
      <c r="X117" s="83" t="s">
        <v>147</v>
      </c>
      <c r="Y117" s="83" t="s">
        <v>148</v>
      </c>
      <c r="Z117" s="83" t="s">
        <v>149</v>
      </c>
      <c r="AA117" s="84" t="s">
        <v>150</v>
      </c>
    </row>
    <row r="118" spans="2:65" s="1" customFormat="1" ht="29.25" customHeight="1">
      <c r="B118" s="37"/>
      <c r="C118" s="86" t="s">
        <v>112</v>
      </c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291">
        <f>BK118</f>
        <v>0</v>
      </c>
      <c r="O118" s="292"/>
      <c r="P118" s="292"/>
      <c r="Q118" s="292"/>
      <c r="R118" s="39"/>
      <c r="T118" s="85"/>
      <c r="U118" s="53"/>
      <c r="V118" s="53"/>
      <c r="W118" s="156">
        <f>W119+W129</f>
        <v>0</v>
      </c>
      <c r="X118" s="53"/>
      <c r="Y118" s="156">
        <f>Y119+Y129</f>
        <v>6.6421060000000004E-2</v>
      </c>
      <c r="Z118" s="53"/>
      <c r="AA118" s="157">
        <f>AA119+AA129</f>
        <v>0</v>
      </c>
      <c r="AT118" s="20" t="s">
        <v>76</v>
      </c>
      <c r="AU118" s="20" t="s">
        <v>117</v>
      </c>
      <c r="BK118" s="158">
        <f>BK119+BK129</f>
        <v>0</v>
      </c>
    </row>
    <row r="119" spans="2:65" s="9" customFormat="1" ht="37.35" customHeight="1">
      <c r="B119" s="159"/>
      <c r="C119" s="160"/>
      <c r="D119" s="161" t="s">
        <v>118</v>
      </c>
      <c r="E119" s="161"/>
      <c r="F119" s="161"/>
      <c r="G119" s="161"/>
      <c r="H119" s="161"/>
      <c r="I119" s="161"/>
      <c r="J119" s="161"/>
      <c r="K119" s="161"/>
      <c r="L119" s="161"/>
      <c r="M119" s="161"/>
      <c r="N119" s="293">
        <f>BK119</f>
        <v>0</v>
      </c>
      <c r="O119" s="294"/>
      <c r="P119" s="294"/>
      <c r="Q119" s="294"/>
      <c r="R119" s="162"/>
      <c r="T119" s="163"/>
      <c r="U119" s="160"/>
      <c r="V119" s="160"/>
      <c r="W119" s="164">
        <f>W120+W127</f>
        <v>0</v>
      </c>
      <c r="X119" s="160"/>
      <c r="Y119" s="164">
        <f>Y120+Y127</f>
        <v>6.6421060000000004E-2</v>
      </c>
      <c r="Z119" s="160"/>
      <c r="AA119" s="165">
        <f>AA120+AA127</f>
        <v>0</v>
      </c>
      <c r="AR119" s="166" t="s">
        <v>85</v>
      </c>
      <c r="AT119" s="167" t="s">
        <v>76</v>
      </c>
      <c r="AU119" s="167" t="s">
        <v>77</v>
      </c>
      <c r="AY119" s="166" t="s">
        <v>151</v>
      </c>
      <c r="BK119" s="168">
        <f>BK120+BK127</f>
        <v>0</v>
      </c>
    </row>
    <row r="120" spans="2:65" s="9" customFormat="1" ht="19.899999999999999" customHeight="1">
      <c r="B120" s="159"/>
      <c r="C120" s="160"/>
      <c r="D120" s="169" t="s">
        <v>331</v>
      </c>
      <c r="E120" s="169"/>
      <c r="F120" s="169"/>
      <c r="G120" s="169"/>
      <c r="H120" s="169"/>
      <c r="I120" s="169"/>
      <c r="J120" s="169"/>
      <c r="K120" s="169"/>
      <c r="L120" s="169"/>
      <c r="M120" s="169"/>
      <c r="N120" s="295">
        <f>BK120</f>
        <v>0</v>
      </c>
      <c r="O120" s="296"/>
      <c r="P120" s="296"/>
      <c r="Q120" s="296"/>
      <c r="R120" s="162"/>
      <c r="T120" s="163"/>
      <c r="U120" s="160"/>
      <c r="V120" s="160"/>
      <c r="W120" s="164">
        <f>SUM(W121:W126)</f>
        <v>0</v>
      </c>
      <c r="X120" s="160"/>
      <c r="Y120" s="164">
        <f>SUM(Y121:Y126)</f>
        <v>6.6421060000000004E-2</v>
      </c>
      <c r="Z120" s="160"/>
      <c r="AA120" s="165">
        <f>SUM(AA121:AA126)</f>
        <v>0</v>
      </c>
      <c r="AR120" s="166" t="s">
        <v>85</v>
      </c>
      <c r="AT120" s="167" t="s">
        <v>76</v>
      </c>
      <c r="AU120" s="167" t="s">
        <v>85</v>
      </c>
      <c r="AY120" s="166" t="s">
        <v>151</v>
      </c>
      <c r="BK120" s="168">
        <f>SUM(BK121:BK126)</f>
        <v>0</v>
      </c>
    </row>
    <row r="121" spans="2:65" s="1" customFormat="1" ht="44.25" customHeight="1">
      <c r="B121" s="37"/>
      <c r="C121" s="170" t="s">
        <v>85</v>
      </c>
      <c r="D121" s="170" t="s">
        <v>152</v>
      </c>
      <c r="E121" s="171" t="s">
        <v>383</v>
      </c>
      <c r="F121" s="275" t="s">
        <v>384</v>
      </c>
      <c r="G121" s="275"/>
      <c r="H121" s="275"/>
      <c r="I121" s="275"/>
      <c r="J121" s="172" t="s">
        <v>168</v>
      </c>
      <c r="K121" s="173">
        <v>0.72499999999999998</v>
      </c>
      <c r="L121" s="276">
        <v>0</v>
      </c>
      <c r="M121" s="277"/>
      <c r="N121" s="278">
        <f>ROUND(L121*K121,3)</f>
        <v>0</v>
      </c>
      <c r="O121" s="278"/>
      <c r="P121" s="278"/>
      <c r="Q121" s="278"/>
      <c r="R121" s="39"/>
      <c r="T121" s="175" t="s">
        <v>20</v>
      </c>
      <c r="U121" s="46" t="s">
        <v>44</v>
      </c>
      <c r="V121" s="38"/>
      <c r="W121" s="176">
        <f>V121*K121</f>
        <v>0</v>
      </c>
      <c r="X121" s="176">
        <v>4.4999999999999997E-3</v>
      </c>
      <c r="Y121" s="176">
        <f>X121*K121</f>
        <v>3.2624999999999998E-3</v>
      </c>
      <c r="Z121" s="176">
        <v>0</v>
      </c>
      <c r="AA121" s="177">
        <f>Z121*K121</f>
        <v>0</v>
      </c>
      <c r="AR121" s="20" t="s">
        <v>156</v>
      </c>
      <c r="AT121" s="20" t="s">
        <v>152</v>
      </c>
      <c r="AU121" s="20" t="s">
        <v>130</v>
      </c>
      <c r="AY121" s="20" t="s">
        <v>151</v>
      </c>
      <c r="BE121" s="112">
        <f>IF(U121="základná",N121,0)</f>
        <v>0</v>
      </c>
      <c r="BF121" s="112">
        <f>IF(U121="znížená",N121,0)</f>
        <v>0</v>
      </c>
      <c r="BG121" s="112">
        <f>IF(U121="zákl. prenesená",N121,0)</f>
        <v>0</v>
      </c>
      <c r="BH121" s="112">
        <f>IF(U121="zníž. prenesená",N121,0)</f>
        <v>0</v>
      </c>
      <c r="BI121" s="112">
        <f>IF(U121="nulová",N121,0)</f>
        <v>0</v>
      </c>
      <c r="BJ121" s="20" t="s">
        <v>130</v>
      </c>
      <c r="BK121" s="178">
        <f>ROUND(L121*K121,3)</f>
        <v>0</v>
      </c>
      <c r="BL121" s="20" t="s">
        <v>156</v>
      </c>
      <c r="BM121" s="20" t="s">
        <v>385</v>
      </c>
    </row>
    <row r="122" spans="2:65" s="11" customFormat="1" ht="22.5" customHeight="1">
      <c r="B122" s="187"/>
      <c r="C122" s="188"/>
      <c r="D122" s="188"/>
      <c r="E122" s="189" t="s">
        <v>20</v>
      </c>
      <c r="F122" s="285" t="s">
        <v>386</v>
      </c>
      <c r="G122" s="286"/>
      <c r="H122" s="286"/>
      <c r="I122" s="286"/>
      <c r="J122" s="188"/>
      <c r="K122" s="190">
        <v>0.72499999999999998</v>
      </c>
      <c r="L122" s="188"/>
      <c r="M122" s="188"/>
      <c r="N122" s="188"/>
      <c r="O122" s="188"/>
      <c r="P122" s="188"/>
      <c r="Q122" s="188"/>
      <c r="R122" s="191"/>
      <c r="T122" s="192"/>
      <c r="U122" s="188"/>
      <c r="V122" s="188"/>
      <c r="W122" s="188"/>
      <c r="X122" s="188"/>
      <c r="Y122" s="188"/>
      <c r="Z122" s="188"/>
      <c r="AA122" s="193"/>
      <c r="AT122" s="194" t="s">
        <v>159</v>
      </c>
      <c r="AU122" s="194" t="s">
        <v>130</v>
      </c>
      <c r="AV122" s="11" t="s">
        <v>130</v>
      </c>
      <c r="AW122" s="11" t="s">
        <v>34</v>
      </c>
      <c r="AX122" s="11" t="s">
        <v>85</v>
      </c>
      <c r="AY122" s="194" t="s">
        <v>151</v>
      </c>
    </row>
    <row r="123" spans="2:65" s="1" customFormat="1" ht="31.5" customHeight="1">
      <c r="B123" s="37"/>
      <c r="C123" s="170" t="s">
        <v>130</v>
      </c>
      <c r="D123" s="170" t="s">
        <v>152</v>
      </c>
      <c r="E123" s="171" t="s">
        <v>387</v>
      </c>
      <c r="F123" s="275" t="s">
        <v>388</v>
      </c>
      <c r="G123" s="275"/>
      <c r="H123" s="275"/>
      <c r="I123" s="275"/>
      <c r="J123" s="172" t="s">
        <v>168</v>
      </c>
      <c r="K123" s="173">
        <v>0.65900000000000003</v>
      </c>
      <c r="L123" s="276">
        <v>0</v>
      </c>
      <c r="M123" s="277"/>
      <c r="N123" s="278">
        <f>ROUND(L123*K123,3)</f>
        <v>0</v>
      </c>
      <c r="O123" s="278"/>
      <c r="P123" s="278"/>
      <c r="Q123" s="278"/>
      <c r="R123" s="39"/>
      <c r="T123" s="175" t="s">
        <v>20</v>
      </c>
      <c r="U123" s="46" t="s">
        <v>44</v>
      </c>
      <c r="V123" s="38"/>
      <c r="W123" s="176">
        <f>V123*K123</f>
        <v>0</v>
      </c>
      <c r="X123" s="176">
        <v>3.5380000000000002E-2</v>
      </c>
      <c r="Y123" s="176">
        <f>X123*K123</f>
        <v>2.3315420000000003E-2</v>
      </c>
      <c r="Z123" s="176">
        <v>0</v>
      </c>
      <c r="AA123" s="177">
        <f>Z123*K123</f>
        <v>0</v>
      </c>
      <c r="AR123" s="20" t="s">
        <v>156</v>
      </c>
      <c r="AT123" s="20" t="s">
        <v>152</v>
      </c>
      <c r="AU123" s="20" t="s">
        <v>130</v>
      </c>
      <c r="AY123" s="20" t="s">
        <v>151</v>
      </c>
      <c r="BE123" s="112">
        <f>IF(U123="základná",N123,0)</f>
        <v>0</v>
      </c>
      <c r="BF123" s="112">
        <f>IF(U123="znížená",N123,0)</f>
        <v>0</v>
      </c>
      <c r="BG123" s="112">
        <f>IF(U123="zákl. prenesená",N123,0)</f>
        <v>0</v>
      </c>
      <c r="BH123" s="112">
        <f>IF(U123="zníž. prenesená",N123,0)</f>
        <v>0</v>
      </c>
      <c r="BI123" s="112">
        <f>IF(U123="nulová",N123,0)</f>
        <v>0</v>
      </c>
      <c r="BJ123" s="20" t="s">
        <v>130</v>
      </c>
      <c r="BK123" s="178">
        <f>ROUND(L123*K123,3)</f>
        <v>0</v>
      </c>
      <c r="BL123" s="20" t="s">
        <v>156</v>
      </c>
      <c r="BM123" s="20" t="s">
        <v>389</v>
      </c>
    </row>
    <row r="124" spans="2:65" s="1" customFormat="1" ht="31.5" customHeight="1">
      <c r="B124" s="37"/>
      <c r="C124" s="170" t="s">
        <v>165</v>
      </c>
      <c r="D124" s="170" t="s">
        <v>152</v>
      </c>
      <c r="E124" s="171" t="s">
        <v>390</v>
      </c>
      <c r="F124" s="275" t="s">
        <v>391</v>
      </c>
      <c r="G124" s="275"/>
      <c r="H124" s="275"/>
      <c r="I124" s="275"/>
      <c r="J124" s="172" t="s">
        <v>168</v>
      </c>
      <c r="K124" s="173">
        <v>0.65900000000000003</v>
      </c>
      <c r="L124" s="276">
        <v>0</v>
      </c>
      <c r="M124" s="277"/>
      <c r="N124" s="278">
        <f>ROUND(L124*K124,3)</f>
        <v>0</v>
      </c>
      <c r="O124" s="278"/>
      <c r="P124" s="278"/>
      <c r="Q124" s="278"/>
      <c r="R124" s="39"/>
      <c r="T124" s="175" t="s">
        <v>20</v>
      </c>
      <c r="U124" s="46" t="s">
        <v>44</v>
      </c>
      <c r="V124" s="38"/>
      <c r="W124" s="176">
        <f>V124*K124</f>
        <v>0</v>
      </c>
      <c r="X124" s="176">
        <v>4.6089999999999999E-2</v>
      </c>
      <c r="Y124" s="176">
        <f>X124*K124</f>
        <v>3.0373310000000001E-2</v>
      </c>
      <c r="Z124" s="176">
        <v>0</v>
      </c>
      <c r="AA124" s="177">
        <f>Z124*K124</f>
        <v>0</v>
      </c>
      <c r="AR124" s="20" t="s">
        <v>156</v>
      </c>
      <c r="AT124" s="20" t="s">
        <v>152</v>
      </c>
      <c r="AU124" s="20" t="s">
        <v>130</v>
      </c>
      <c r="AY124" s="20" t="s">
        <v>151</v>
      </c>
      <c r="BE124" s="112">
        <f>IF(U124="základná",N124,0)</f>
        <v>0</v>
      </c>
      <c r="BF124" s="112">
        <f>IF(U124="znížená",N124,0)</f>
        <v>0</v>
      </c>
      <c r="BG124" s="112">
        <f>IF(U124="zákl. prenesená",N124,0)</f>
        <v>0</v>
      </c>
      <c r="BH124" s="112">
        <f>IF(U124="zníž. prenesená",N124,0)</f>
        <v>0</v>
      </c>
      <c r="BI124" s="112">
        <f>IF(U124="nulová",N124,0)</f>
        <v>0</v>
      </c>
      <c r="BJ124" s="20" t="s">
        <v>130</v>
      </c>
      <c r="BK124" s="178">
        <f>ROUND(L124*K124,3)</f>
        <v>0</v>
      </c>
      <c r="BL124" s="20" t="s">
        <v>156</v>
      </c>
      <c r="BM124" s="20" t="s">
        <v>392</v>
      </c>
    </row>
    <row r="125" spans="2:65" s="1" customFormat="1" ht="31.5" customHeight="1">
      <c r="B125" s="37"/>
      <c r="C125" s="170" t="s">
        <v>156</v>
      </c>
      <c r="D125" s="170" t="s">
        <v>152</v>
      </c>
      <c r="E125" s="171" t="s">
        <v>393</v>
      </c>
      <c r="F125" s="275" t="s">
        <v>394</v>
      </c>
      <c r="G125" s="275"/>
      <c r="H125" s="275"/>
      <c r="I125" s="275"/>
      <c r="J125" s="172" t="s">
        <v>168</v>
      </c>
      <c r="K125" s="173">
        <v>0.65900000000000003</v>
      </c>
      <c r="L125" s="276">
        <v>0</v>
      </c>
      <c r="M125" s="277"/>
      <c r="N125" s="278">
        <f>ROUND(L125*K125,3)</f>
        <v>0</v>
      </c>
      <c r="O125" s="278"/>
      <c r="P125" s="278"/>
      <c r="Q125" s="278"/>
      <c r="R125" s="39"/>
      <c r="T125" s="175" t="s">
        <v>20</v>
      </c>
      <c r="U125" s="46" t="s">
        <v>44</v>
      </c>
      <c r="V125" s="38"/>
      <c r="W125" s="176">
        <f>V125*K125</f>
        <v>0</v>
      </c>
      <c r="X125" s="176">
        <v>1.021E-2</v>
      </c>
      <c r="Y125" s="176">
        <f>X125*K125</f>
        <v>6.7283900000000008E-3</v>
      </c>
      <c r="Z125" s="176">
        <v>0</v>
      </c>
      <c r="AA125" s="177">
        <f>Z125*K125</f>
        <v>0</v>
      </c>
      <c r="AR125" s="20" t="s">
        <v>156</v>
      </c>
      <c r="AT125" s="20" t="s">
        <v>152</v>
      </c>
      <c r="AU125" s="20" t="s">
        <v>130</v>
      </c>
      <c r="AY125" s="20" t="s">
        <v>151</v>
      </c>
      <c r="BE125" s="112">
        <f>IF(U125="základná",N125,0)</f>
        <v>0</v>
      </c>
      <c r="BF125" s="112">
        <f>IF(U125="znížená",N125,0)</f>
        <v>0</v>
      </c>
      <c r="BG125" s="112">
        <f>IF(U125="zákl. prenesená",N125,0)</f>
        <v>0</v>
      </c>
      <c r="BH125" s="112">
        <f>IF(U125="zníž. prenesená",N125,0)</f>
        <v>0</v>
      </c>
      <c r="BI125" s="112">
        <f>IF(U125="nulová",N125,0)</f>
        <v>0</v>
      </c>
      <c r="BJ125" s="20" t="s">
        <v>130</v>
      </c>
      <c r="BK125" s="178">
        <f>ROUND(L125*K125,3)</f>
        <v>0</v>
      </c>
      <c r="BL125" s="20" t="s">
        <v>156</v>
      </c>
      <c r="BM125" s="20" t="s">
        <v>395</v>
      </c>
    </row>
    <row r="126" spans="2:65" s="1" customFormat="1" ht="31.5" customHeight="1">
      <c r="B126" s="37"/>
      <c r="C126" s="170" t="s">
        <v>175</v>
      </c>
      <c r="D126" s="170" t="s">
        <v>152</v>
      </c>
      <c r="E126" s="171" t="s">
        <v>396</v>
      </c>
      <c r="F126" s="275" t="s">
        <v>397</v>
      </c>
      <c r="G126" s="275"/>
      <c r="H126" s="275"/>
      <c r="I126" s="275"/>
      <c r="J126" s="172" t="s">
        <v>168</v>
      </c>
      <c r="K126" s="173">
        <v>0.65900000000000003</v>
      </c>
      <c r="L126" s="276">
        <v>0</v>
      </c>
      <c r="M126" s="277"/>
      <c r="N126" s="278">
        <f>ROUND(L126*K126,3)</f>
        <v>0</v>
      </c>
      <c r="O126" s="278"/>
      <c r="P126" s="278"/>
      <c r="Q126" s="278"/>
      <c r="R126" s="39"/>
      <c r="T126" s="175" t="s">
        <v>20</v>
      </c>
      <c r="U126" s="46" t="s">
        <v>44</v>
      </c>
      <c r="V126" s="38"/>
      <c r="W126" s="176">
        <f>V126*K126</f>
        <v>0</v>
      </c>
      <c r="X126" s="176">
        <v>4.1599999999999996E-3</v>
      </c>
      <c r="Y126" s="176">
        <f>X126*K126</f>
        <v>2.7414399999999999E-3</v>
      </c>
      <c r="Z126" s="176">
        <v>0</v>
      </c>
      <c r="AA126" s="177">
        <f>Z126*K126</f>
        <v>0</v>
      </c>
      <c r="AR126" s="20" t="s">
        <v>156</v>
      </c>
      <c r="AT126" s="20" t="s">
        <v>152</v>
      </c>
      <c r="AU126" s="20" t="s">
        <v>130</v>
      </c>
      <c r="AY126" s="20" t="s">
        <v>151</v>
      </c>
      <c r="BE126" s="112">
        <f>IF(U126="základná",N126,0)</f>
        <v>0</v>
      </c>
      <c r="BF126" s="112">
        <f>IF(U126="znížená",N126,0)</f>
        <v>0</v>
      </c>
      <c r="BG126" s="112">
        <f>IF(U126="zákl. prenesená",N126,0)</f>
        <v>0</v>
      </c>
      <c r="BH126" s="112">
        <f>IF(U126="zníž. prenesená",N126,0)</f>
        <v>0</v>
      </c>
      <c r="BI126" s="112">
        <f>IF(U126="nulová",N126,0)</f>
        <v>0</v>
      </c>
      <c r="BJ126" s="20" t="s">
        <v>130</v>
      </c>
      <c r="BK126" s="178">
        <f>ROUND(L126*K126,3)</f>
        <v>0</v>
      </c>
      <c r="BL126" s="20" t="s">
        <v>156</v>
      </c>
      <c r="BM126" s="20" t="s">
        <v>398</v>
      </c>
    </row>
    <row r="127" spans="2:65" s="9" customFormat="1" ht="29.85" customHeight="1">
      <c r="B127" s="159"/>
      <c r="C127" s="160"/>
      <c r="D127" s="169" t="s">
        <v>333</v>
      </c>
      <c r="E127" s="169"/>
      <c r="F127" s="169"/>
      <c r="G127" s="169"/>
      <c r="H127" s="169"/>
      <c r="I127" s="169"/>
      <c r="J127" s="169"/>
      <c r="K127" s="169"/>
      <c r="L127" s="169"/>
      <c r="M127" s="169"/>
      <c r="N127" s="299">
        <f>BK127</f>
        <v>0</v>
      </c>
      <c r="O127" s="300"/>
      <c r="P127" s="300"/>
      <c r="Q127" s="300"/>
      <c r="R127" s="162"/>
      <c r="T127" s="163"/>
      <c r="U127" s="160"/>
      <c r="V127" s="160"/>
      <c r="W127" s="164">
        <f>W128</f>
        <v>0</v>
      </c>
      <c r="X127" s="160"/>
      <c r="Y127" s="164">
        <f>Y128</f>
        <v>0</v>
      </c>
      <c r="Z127" s="160"/>
      <c r="AA127" s="165">
        <f>AA128</f>
        <v>0</v>
      </c>
      <c r="AR127" s="166" t="s">
        <v>85</v>
      </c>
      <c r="AT127" s="167" t="s">
        <v>76</v>
      </c>
      <c r="AU127" s="167" t="s">
        <v>85</v>
      </c>
      <c r="AY127" s="166" t="s">
        <v>151</v>
      </c>
      <c r="BK127" s="168">
        <f>BK128</f>
        <v>0</v>
      </c>
    </row>
    <row r="128" spans="2:65" s="1" customFormat="1" ht="31.5" customHeight="1">
      <c r="B128" s="37"/>
      <c r="C128" s="170" t="s">
        <v>180</v>
      </c>
      <c r="D128" s="170" t="s">
        <v>152</v>
      </c>
      <c r="E128" s="171" t="s">
        <v>371</v>
      </c>
      <c r="F128" s="275" t="s">
        <v>372</v>
      </c>
      <c r="G128" s="275"/>
      <c r="H128" s="275"/>
      <c r="I128" s="275"/>
      <c r="J128" s="172" t="s">
        <v>178</v>
      </c>
      <c r="K128" s="173">
        <v>6.6000000000000003E-2</v>
      </c>
      <c r="L128" s="276">
        <v>0</v>
      </c>
      <c r="M128" s="277"/>
      <c r="N128" s="278">
        <f>ROUND(L128*K128,3)</f>
        <v>0</v>
      </c>
      <c r="O128" s="278"/>
      <c r="P128" s="278"/>
      <c r="Q128" s="278"/>
      <c r="R128" s="39"/>
      <c r="T128" s="175" t="s">
        <v>20</v>
      </c>
      <c r="U128" s="46" t="s">
        <v>44</v>
      </c>
      <c r="V128" s="38"/>
      <c r="W128" s="176">
        <f>V128*K128</f>
        <v>0</v>
      </c>
      <c r="X128" s="176">
        <v>0</v>
      </c>
      <c r="Y128" s="176">
        <f>X128*K128</f>
        <v>0</v>
      </c>
      <c r="Z128" s="176">
        <v>0</v>
      </c>
      <c r="AA128" s="177">
        <f>Z128*K128</f>
        <v>0</v>
      </c>
      <c r="AR128" s="20" t="s">
        <v>156</v>
      </c>
      <c r="AT128" s="20" t="s">
        <v>152</v>
      </c>
      <c r="AU128" s="20" t="s">
        <v>130</v>
      </c>
      <c r="AY128" s="20" t="s">
        <v>151</v>
      </c>
      <c r="BE128" s="112">
        <f>IF(U128="základná",N128,0)</f>
        <v>0</v>
      </c>
      <c r="BF128" s="112">
        <f>IF(U128="znížená",N128,0)</f>
        <v>0</v>
      </c>
      <c r="BG128" s="112">
        <f>IF(U128="zákl. prenesená",N128,0)</f>
        <v>0</v>
      </c>
      <c r="BH128" s="112">
        <f>IF(U128="zníž. prenesená",N128,0)</f>
        <v>0</v>
      </c>
      <c r="BI128" s="112">
        <f>IF(U128="nulová",N128,0)</f>
        <v>0</v>
      </c>
      <c r="BJ128" s="20" t="s">
        <v>130</v>
      </c>
      <c r="BK128" s="178">
        <f>ROUND(L128*K128,3)</f>
        <v>0</v>
      </c>
      <c r="BL128" s="20" t="s">
        <v>156</v>
      </c>
      <c r="BM128" s="20" t="s">
        <v>399</v>
      </c>
    </row>
    <row r="129" spans="2:63" s="1" customFormat="1" ht="49.9" customHeight="1">
      <c r="B129" s="37"/>
      <c r="C129" s="38"/>
      <c r="D129" s="161" t="s">
        <v>328</v>
      </c>
      <c r="E129" s="38"/>
      <c r="F129" s="38"/>
      <c r="G129" s="38"/>
      <c r="H129" s="38"/>
      <c r="I129" s="38"/>
      <c r="J129" s="38"/>
      <c r="K129" s="38"/>
      <c r="L129" s="38"/>
      <c r="M129" s="38"/>
      <c r="N129" s="297">
        <f>BK129</f>
        <v>0</v>
      </c>
      <c r="O129" s="298"/>
      <c r="P129" s="298"/>
      <c r="Q129" s="298"/>
      <c r="R129" s="39"/>
      <c r="T129" s="150"/>
      <c r="U129" s="58"/>
      <c r="V129" s="58"/>
      <c r="W129" s="58"/>
      <c r="X129" s="58"/>
      <c r="Y129" s="58"/>
      <c r="Z129" s="58"/>
      <c r="AA129" s="60"/>
      <c r="AT129" s="20" t="s">
        <v>76</v>
      </c>
      <c r="AU129" s="20" t="s">
        <v>77</v>
      </c>
      <c r="AY129" s="20" t="s">
        <v>329</v>
      </c>
      <c r="BK129" s="178">
        <v>0</v>
      </c>
    </row>
    <row r="130" spans="2:63" s="1" customFormat="1" ht="6.95" customHeight="1">
      <c r="B130" s="61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3"/>
    </row>
  </sheetData>
  <sheetProtection password="CC35" sheet="1" objects="1" scenarios="1" formatCells="0" formatColumns="0" formatRows="0" sort="0" autoFilter="0"/>
  <mergeCells count="89">
    <mergeCell ref="H1:K1"/>
    <mergeCell ref="S2:AC2"/>
    <mergeCell ref="N118:Q118"/>
    <mergeCell ref="N119:Q119"/>
    <mergeCell ref="N120:Q120"/>
    <mergeCell ref="N127:Q127"/>
    <mergeCell ref="N129:Q129"/>
    <mergeCell ref="F126:I126"/>
    <mergeCell ref="L126:M126"/>
    <mergeCell ref="N126:Q126"/>
    <mergeCell ref="F128:I128"/>
    <mergeCell ref="L128:M128"/>
    <mergeCell ref="N128:Q128"/>
    <mergeCell ref="F124:I124"/>
    <mergeCell ref="L124:M124"/>
    <mergeCell ref="N124:Q124"/>
    <mergeCell ref="F125:I125"/>
    <mergeCell ref="L125:M125"/>
    <mergeCell ref="N125:Q125"/>
    <mergeCell ref="F121:I121"/>
    <mergeCell ref="L121:M121"/>
    <mergeCell ref="N121:Q121"/>
    <mergeCell ref="F122:I122"/>
    <mergeCell ref="F123:I123"/>
    <mergeCell ref="L123:M123"/>
    <mergeCell ref="N123:Q123"/>
    <mergeCell ref="M114:Q114"/>
    <mergeCell ref="M115:Q115"/>
    <mergeCell ref="F117:I117"/>
    <mergeCell ref="L117:M117"/>
    <mergeCell ref="N117:Q117"/>
    <mergeCell ref="L101:Q101"/>
    <mergeCell ref="C107:Q107"/>
    <mergeCell ref="F109:P109"/>
    <mergeCell ref="F110:P110"/>
    <mergeCell ref="M112:P112"/>
    <mergeCell ref="D97:H97"/>
    <mergeCell ref="N97:Q97"/>
    <mergeCell ref="D98:H98"/>
    <mergeCell ref="N98:Q98"/>
    <mergeCell ref="N99:Q99"/>
    <mergeCell ref="D94:H94"/>
    <mergeCell ref="N94:Q94"/>
    <mergeCell ref="D95:H95"/>
    <mergeCell ref="N95:Q95"/>
    <mergeCell ref="D96:H96"/>
    <mergeCell ref="N96:Q96"/>
    <mergeCell ref="N88:Q88"/>
    <mergeCell ref="N89:Q89"/>
    <mergeCell ref="N90:Q90"/>
    <mergeCell ref="N91:Q91"/>
    <mergeCell ref="N93:Q93"/>
    <mergeCell ref="F79:P79"/>
    <mergeCell ref="M81:P81"/>
    <mergeCell ref="M83:Q83"/>
    <mergeCell ref="M84:Q84"/>
    <mergeCell ref="C86:G86"/>
    <mergeCell ref="N86:Q86"/>
    <mergeCell ref="H36:J36"/>
    <mergeCell ref="M36:P36"/>
    <mergeCell ref="L38:P38"/>
    <mergeCell ref="C76:Q76"/>
    <mergeCell ref="F78:P78"/>
    <mergeCell ref="H33:J33"/>
    <mergeCell ref="M33:P33"/>
    <mergeCell ref="H34:J34"/>
    <mergeCell ref="M34:P34"/>
    <mergeCell ref="H35:J35"/>
    <mergeCell ref="M35:P35"/>
    <mergeCell ref="M27:P27"/>
    <mergeCell ref="M28:P28"/>
    <mergeCell ref="M30:P30"/>
    <mergeCell ref="H32:J32"/>
    <mergeCell ref="M32:P32"/>
    <mergeCell ref="O17:P17"/>
    <mergeCell ref="O18:P18"/>
    <mergeCell ref="O20:P20"/>
    <mergeCell ref="O21:P21"/>
    <mergeCell ref="E24:L24"/>
    <mergeCell ref="O11:P11"/>
    <mergeCell ref="O12:P12"/>
    <mergeCell ref="O14:P14"/>
    <mergeCell ref="E15:L15"/>
    <mergeCell ref="O15:P15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ácia rozpočtu"/>
    <hyperlink ref="L1" location="C117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01 - Strecha</vt:lpstr>
      <vt:lpstr>02 - Obvodový plášť</vt:lpstr>
      <vt:lpstr>03 - Spevnenie prasknutéh...</vt:lpstr>
      <vt:lpstr>'01 - Strecha'!Názvy_tlače</vt:lpstr>
      <vt:lpstr>'02 - Obvodový plášť'!Názvy_tlače</vt:lpstr>
      <vt:lpstr>'03 - Spevnenie prasknutéh...'!Názvy_tlače</vt:lpstr>
      <vt:lpstr>'Rekapitulácia stavby'!Názvy_tlače</vt:lpstr>
      <vt:lpstr>'01 - Strecha'!Oblasť_tlače</vt:lpstr>
      <vt:lpstr>'02 - Obvodový plášť'!Oblasť_tlače</vt:lpstr>
      <vt:lpstr>'03 - Spevnenie prasknutéh...'!Oblasť_tlače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PC57\knauerova</dc:creator>
  <cp:lastModifiedBy>ok</cp:lastModifiedBy>
  <dcterms:created xsi:type="dcterms:W3CDTF">2018-03-31T19:04:57Z</dcterms:created>
  <dcterms:modified xsi:type="dcterms:W3CDTF">2018-03-31T19:05:05Z</dcterms:modified>
</cp:coreProperties>
</file>